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theme/themeOverride1.xml" ContentType="application/vnd.openxmlformats-officedocument.themeOverride+xml"/>
  <Override PartName="/xl/drawings/drawing3.xml" ContentType="application/vnd.openxmlformats-officedocument.drawingml.chartshapes+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4.xml" ContentType="application/vnd.openxmlformats-officedocument.drawing+xml"/>
  <Override PartName="/xl/tables/table2.xml" ContentType="application/vnd.openxmlformats-officedocument.spreadsheetml.tab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theme/themeOverride2.xml" ContentType="application/vnd.openxmlformats-officedocument.themeOverride+xml"/>
  <Override PartName="/xl/drawings/drawing5.xml" ContentType="application/vnd.openxmlformats-officedocument.drawingml.chartshapes+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6.xml" ContentType="application/vnd.openxmlformats-officedocument.drawing+xml"/>
  <Override PartName="/xl/charts/chart11.xml" ContentType="application/vnd.openxmlformats-officedocument.drawingml.chart+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tables/table3.xml" ContentType="application/vnd.openxmlformats-officedocument.spreadsheetml.table+xml"/>
  <Override PartName="/xl/queryTables/queryTable1.xml" ContentType="application/vnd.openxmlformats-officedocument.spreadsheetml.query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solidbondtenant-my.sharepoint.com/personal/dan_solidbond_com/Documents/Desktop/"/>
    </mc:Choice>
  </mc:AlternateContent>
  <xr:revisionPtr revIDLastSave="0" documentId="8_{F7FAD35B-84C6-40A9-896C-C4BCBE056907}" xr6:coauthVersionLast="47" xr6:coauthVersionMax="47" xr10:uidLastSave="{00000000-0000-0000-0000-000000000000}"/>
  <bookViews>
    <workbookView xWindow="-108" yWindow="-108" windowWidth="23256" windowHeight="13896" tabRatio="936" xr2:uid="{E26DA2D1-E6FF-4A59-B6CA-147869D008D3}"/>
  </bookViews>
  <sheets>
    <sheet name="Instructions" sheetId="8" r:id="rId1"/>
    <sheet name="Team&gt;&gt;&gt;" sheetId="5" r:id="rId2"/>
    <sheet name="Team Grid" sheetId="13" r:id="rId3"/>
    <sheet name="Team Summary" sheetId="17" r:id="rId4"/>
    <sheet name="Individual &gt;&gt;&gt;" sheetId="12" r:id="rId5"/>
    <sheet name="Individual" sheetId="23" r:id="rId6"/>
    <sheet name="Power of Partnerships" sheetId="21" r:id="rId7"/>
    <sheet name="Data&gt;&gt;&gt;" sheetId="2" r:id="rId8"/>
    <sheet name="Refresh Data" sheetId="14" r:id="rId9"/>
    <sheet name="Raw Data" sheetId="1" r:id="rId10"/>
    <sheet name="Settings &gt;&gt;&gt;" sheetId="15" r:id="rId11"/>
    <sheet name="Settings" sheetId="3" r:id="rId12"/>
    <sheet name="Theme Detail" sheetId="18" r:id="rId13"/>
  </sheets>
  <definedNames>
    <definedName name="_xlnm._FilterDatabase" localSheetId="5" hidden="1">Individual!$Y$48:$Z$82</definedName>
    <definedName name="_xlnm._FilterDatabase" localSheetId="2" hidden="1">'Team Grid'!$B$8:$CJ$58</definedName>
    <definedName name="_xlnm._FilterDatabase" localSheetId="3" hidden="1">'Team Summary'!$Y$48:$Z$82</definedName>
    <definedName name="ExternalData_1" localSheetId="8" hidden="1">'Refresh Data'!$A$1:$J$2</definedName>
    <definedName name="_xlnm.Print_Area" localSheetId="5">Individual!$A$1:$T$44</definedName>
    <definedName name="_xlnm.Print_Area" localSheetId="6">'Power of Partnerships'!$A$1:$T$45</definedName>
    <definedName name="_xlnm.Print_Area" localSheetId="2">'Team Grid'!$B$1:$AS$58</definedName>
    <definedName name="_xlnm.Print_Area" localSheetId="3">'Team Summary'!$A$1:$T$87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13" l="1"/>
  <c r="E58" i="13"/>
  <c r="D58" i="13"/>
  <c r="C58" i="13"/>
  <c r="B58" i="13"/>
  <c r="A58" i="13"/>
  <c r="E57" i="13"/>
  <c r="D57" i="13"/>
  <c r="A57" i="13" s="1"/>
  <c r="C57" i="13"/>
  <c r="B57" i="13"/>
  <c r="E56" i="13"/>
  <c r="D56" i="13"/>
  <c r="C56" i="13"/>
  <c r="B56" i="13"/>
  <c r="A56" i="13"/>
  <c r="E55" i="13"/>
  <c r="D55" i="13"/>
  <c r="C55" i="13"/>
  <c r="B55" i="13"/>
  <c r="A55" i="13"/>
  <c r="E54" i="13"/>
  <c r="D54" i="13"/>
  <c r="A54" i="13" s="1"/>
  <c r="C54" i="13"/>
  <c r="B54" i="13"/>
  <c r="E53" i="13"/>
  <c r="D53" i="13"/>
  <c r="C53" i="13"/>
  <c r="B53" i="13"/>
  <c r="A53" i="13"/>
  <c r="E52" i="13"/>
  <c r="D52" i="13"/>
  <c r="C52" i="13"/>
  <c r="B52" i="13"/>
  <c r="A52" i="13"/>
  <c r="E51" i="13"/>
  <c r="D51" i="13"/>
  <c r="C51" i="13"/>
  <c r="B51" i="13"/>
  <c r="A51" i="13"/>
  <c r="E50" i="13"/>
  <c r="D50" i="13"/>
  <c r="A50" i="13" s="1"/>
  <c r="C50" i="13"/>
  <c r="B50" i="13"/>
  <c r="E49" i="13"/>
  <c r="D49" i="13"/>
  <c r="C49" i="13"/>
  <c r="B49" i="13"/>
  <c r="A49" i="13"/>
  <c r="E48" i="13"/>
  <c r="D48" i="13"/>
  <c r="A48" i="13" s="1"/>
  <c r="C48" i="13"/>
  <c r="B48" i="13"/>
  <c r="E47" i="13"/>
  <c r="D47" i="13"/>
  <c r="C47" i="13"/>
  <c r="B47" i="13"/>
  <c r="A47" i="13"/>
  <c r="E46" i="13"/>
  <c r="D46" i="13"/>
  <c r="C46" i="13"/>
  <c r="B46" i="13"/>
  <c r="A46" i="13"/>
  <c r="E45" i="13"/>
  <c r="A45" i="13" s="1"/>
  <c r="D45" i="13"/>
  <c r="C45" i="13"/>
  <c r="B45" i="13"/>
  <c r="E44" i="13"/>
  <c r="D44" i="13"/>
  <c r="C44" i="13"/>
  <c r="B44" i="13"/>
  <c r="A44" i="13"/>
  <c r="E43" i="13"/>
  <c r="D43" i="13"/>
  <c r="C43" i="13"/>
  <c r="B43" i="13"/>
  <c r="A43" i="13"/>
  <c r="E42" i="13"/>
  <c r="D42" i="13"/>
  <c r="C42" i="13"/>
  <c r="B42" i="13"/>
  <c r="A42" i="13"/>
  <c r="E41" i="13"/>
  <c r="D41" i="13"/>
  <c r="A41" i="13" s="1"/>
  <c r="C41" i="13"/>
  <c r="B41" i="13"/>
  <c r="E40" i="13"/>
  <c r="D40" i="13"/>
  <c r="C40" i="13"/>
  <c r="B40" i="13"/>
  <c r="A40" i="13"/>
  <c r="E39" i="13"/>
  <c r="D39" i="13"/>
  <c r="C39" i="13"/>
  <c r="B39" i="13"/>
  <c r="A39" i="13"/>
  <c r="E38" i="13"/>
  <c r="D38" i="13"/>
  <c r="C38" i="13"/>
  <c r="B38" i="13"/>
  <c r="A38" i="13"/>
  <c r="E37" i="13"/>
  <c r="D37" i="13"/>
  <c r="C37" i="13"/>
  <c r="B37" i="13"/>
  <c r="A37" i="13"/>
  <c r="E36" i="13"/>
  <c r="D36" i="13"/>
  <c r="C36" i="13"/>
  <c r="B36" i="13"/>
  <c r="A36" i="13"/>
  <c r="E35" i="13"/>
  <c r="D35" i="13"/>
  <c r="A35" i="13" s="1"/>
  <c r="C35" i="13"/>
  <c r="B35" i="13"/>
  <c r="E34" i="13"/>
  <c r="D34" i="13"/>
  <c r="C34" i="13"/>
  <c r="B34" i="13"/>
  <c r="A34" i="13"/>
  <c r="E33" i="13"/>
  <c r="D33" i="13"/>
  <c r="C33" i="13"/>
  <c r="B33" i="13"/>
  <c r="A33" i="13"/>
  <c r="E32" i="13"/>
  <c r="D32" i="13"/>
  <c r="A32" i="13" s="1"/>
  <c r="C32" i="13"/>
  <c r="B32" i="13"/>
  <c r="E31" i="13"/>
  <c r="D31" i="13"/>
  <c r="C31" i="13"/>
  <c r="B31" i="13"/>
  <c r="A31" i="13"/>
  <c r="E30" i="13"/>
  <c r="D30" i="13"/>
  <c r="C30" i="13"/>
  <c r="B30" i="13"/>
  <c r="A30" i="13"/>
  <c r="E29" i="13"/>
  <c r="D29" i="13"/>
  <c r="C29" i="13"/>
  <c r="B29" i="13"/>
  <c r="A29" i="13"/>
  <c r="E28" i="13"/>
  <c r="D28" i="13"/>
  <c r="A28" i="13" s="1"/>
  <c r="C28" i="13"/>
  <c r="B28" i="13"/>
  <c r="E27" i="13"/>
  <c r="D27" i="13"/>
  <c r="C27" i="13"/>
  <c r="B27" i="13"/>
  <c r="A27" i="13"/>
  <c r="E26" i="13"/>
  <c r="D26" i="13"/>
  <c r="A26" i="13" s="1"/>
  <c r="C26" i="13"/>
  <c r="B26" i="13"/>
  <c r="E25" i="13"/>
  <c r="D25" i="13"/>
  <c r="C25" i="13"/>
  <c r="B25" i="13"/>
  <c r="A25" i="13"/>
  <c r="E24" i="13"/>
  <c r="D24" i="13"/>
  <c r="C24" i="13"/>
  <c r="B24" i="13"/>
  <c r="A24" i="13"/>
  <c r="E23" i="13"/>
  <c r="D23" i="13"/>
  <c r="C23" i="13"/>
  <c r="B23" i="13"/>
  <c r="E22" i="13"/>
  <c r="D22" i="13"/>
  <c r="C22" i="13"/>
  <c r="B22" i="13"/>
  <c r="A22" i="13"/>
  <c r="E21" i="13"/>
  <c r="D21" i="13"/>
  <c r="C21" i="13"/>
  <c r="B21" i="13"/>
  <c r="E20" i="13"/>
  <c r="D20" i="13"/>
  <c r="C20" i="13"/>
  <c r="B20" i="13"/>
  <c r="A20" i="13"/>
  <c r="E19" i="13"/>
  <c r="D19" i="13"/>
  <c r="A19" i="13" s="1"/>
  <c r="C19" i="13"/>
  <c r="B19" i="13"/>
  <c r="E18" i="13"/>
  <c r="D18" i="13"/>
  <c r="C18" i="13"/>
  <c r="B18" i="13"/>
  <c r="A18" i="13"/>
  <c r="E17" i="13"/>
  <c r="D17" i="13"/>
  <c r="A17" i="13" s="1"/>
  <c r="C17" i="13"/>
  <c r="B17" i="13"/>
  <c r="E16" i="13"/>
  <c r="D16" i="13"/>
  <c r="C16" i="13"/>
  <c r="B16" i="13"/>
  <c r="E15" i="13"/>
  <c r="D15" i="13"/>
  <c r="C15" i="13"/>
  <c r="B15" i="13"/>
  <c r="A15" i="13"/>
  <c r="E14" i="13"/>
  <c r="D14" i="13"/>
  <c r="A14" i="13" s="1"/>
  <c r="C14" i="13"/>
  <c r="B14" i="13"/>
  <c r="E13" i="13"/>
  <c r="D13" i="13"/>
  <c r="A13" i="13" s="1"/>
  <c r="C13" i="13"/>
  <c r="B13" i="13"/>
  <c r="E12" i="13"/>
  <c r="D12" i="13"/>
  <c r="A12" i="13" s="1"/>
  <c r="C12" i="13"/>
  <c r="B12" i="13"/>
  <c r="E11" i="13"/>
  <c r="D11" i="13"/>
  <c r="C11" i="13"/>
  <c r="B11" i="13"/>
  <c r="E10" i="13"/>
  <c r="D10" i="13"/>
  <c r="A10" i="13" s="1"/>
  <c r="C10" i="13"/>
  <c r="B10" i="13"/>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8" i="1"/>
  <c r="A49" i="1"/>
  <c r="A50" i="1"/>
  <c r="A51" i="1"/>
  <c r="A52" i="1"/>
  <c r="A53" i="1"/>
  <c r="A5" i="1"/>
  <c r="A6" i="1"/>
  <c r="A7" i="1"/>
  <c r="A8" i="1"/>
  <c r="A9" i="1"/>
  <c r="A10" i="1"/>
  <c r="A11" i="1"/>
  <c r="A12" i="1"/>
  <c r="A13" i="1"/>
  <c r="A14" i="1"/>
  <c r="A15" i="1"/>
  <c r="A16" i="1"/>
  <c r="A17" i="1"/>
  <c r="A18" i="1"/>
  <c r="A19" i="1"/>
  <c r="D9" i="13"/>
  <c r="C9" i="13"/>
  <c r="B9" i="13"/>
  <c r="AC40" i="23"/>
  <c r="AB40" i="23" s="1"/>
  <c r="AC39" i="23"/>
  <c r="AC38" i="23"/>
  <c r="AB38" i="23" s="1"/>
  <c r="AC37" i="23"/>
  <c r="AB37" i="23" s="1"/>
  <c r="AC36" i="23"/>
  <c r="AB36" i="23" s="1"/>
  <c r="AC35" i="23"/>
  <c r="AC34" i="23"/>
  <c r="AC33" i="23"/>
  <c r="AB33" i="23" s="1"/>
  <c r="AC32" i="23"/>
  <c r="AB32" i="23" s="1"/>
  <c r="AE31" i="23"/>
  <c r="AB31" i="23" s="1"/>
  <c r="AE30" i="23"/>
  <c r="AB30" i="23" s="1"/>
  <c r="AE29" i="23"/>
  <c r="AE28" i="23"/>
  <c r="AB28" i="23" s="1"/>
  <c r="AE27" i="23"/>
  <c r="AE26" i="23"/>
  <c r="AE25" i="23"/>
  <c r="AE24" i="23"/>
  <c r="AB24" i="23" s="1"/>
  <c r="AE23" i="23"/>
  <c r="AD21" i="23"/>
  <c r="AD20" i="23"/>
  <c r="AD19" i="23"/>
  <c r="AD18" i="23"/>
  <c r="AB18" i="23" s="1"/>
  <c r="AD17" i="23"/>
  <c r="AD16" i="23"/>
  <c r="AD15" i="23"/>
  <c r="AD14" i="23"/>
  <c r="AF12" i="23"/>
  <c r="AF11" i="23"/>
  <c r="AB11" i="23" s="1"/>
  <c r="AF10" i="23"/>
  <c r="AB10" i="23" s="1"/>
  <c r="AF9" i="23"/>
  <c r="AB9" i="23" s="1"/>
  <c r="AF8" i="23"/>
  <c r="AF7" i="23"/>
  <c r="AB7" i="23" s="1"/>
  <c r="AF6" i="23"/>
  <c r="AB6" i="23" s="1"/>
  <c r="AF5" i="23"/>
  <c r="AB5" i="23" s="1"/>
  <c r="CU9" i="23"/>
  <c r="CS9" i="23"/>
  <c r="CR9" i="23"/>
  <c r="CP9" i="23"/>
  <c r="CL9" i="23"/>
  <c r="BY9" i="23"/>
  <c r="BX9" i="23"/>
  <c r="BW9" i="23"/>
  <c r="BV9" i="23"/>
  <c r="BT9" i="23"/>
  <c r="BE8" i="23"/>
  <c r="BD8" i="23" s="1"/>
  <c r="AR8" i="23"/>
  <c r="AQ8" i="23" s="1"/>
  <c r="DB6" i="23"/>
  <c r="CX6" i="23"/>
  <c r="CX9" i="23" s="1"/>
  <c r="CW6" i="23"/>
  <c r="CW9" i="23" s="1"/>
  <c r="CV6" i="23"/>
  <c r="CV9" i="23" s="1"/>
  <c r="CU6" i="23"/>
  <c r="CT6" i="23"/>
  <c r="CT9" i="23" s="1"/>
  <c r="CS6" i="23"/>
  <c r="CR6" i="23"/>
  <c r="CQ6" i="23"/>
  <c r="CQ9" i="23" s="1"/>
  <c r="CP6" i="23"/>
  <c r="CO6" i="23"/>
  <c r="CO9" i="23" s="1"/>
  <c r="CN6" i="23"/>
  <c r="CN9" i="23" s="1"/>
  <c r="CM6" i="23"/>
  <c r="CM9" i="23" s="1"/>
  <c r="CL6" i="23"/>
  <c r="CK6" i="23"/>
  <c r="CK9" i="23" s="1"/>
  <c r="CJ6" i="23"/>
  <c r="CJ9" i="23" s="1"/>
  <c r="CI6" i="23"/>
  <c r="CI9" i="23" s="1"/>
  <c r="CH6" i="23"/>
  <c r="CH9" i="23" s="1"/>
  <c r="CG6" i="23"/>
  <c r="CG9" i="23" s="1"/>
  <c r="CF6" i="23"/>
  <c r="CF9" i="23" s="1"/>
  <c r="CE6" i="23"/>
  <c r="CE9" i="23" s="1"/>
  <c r="CD6" i="23"/>
  <c r="CD9" i="23" s="1"/>
  <c r="CC6" i="23"/>
  <c r="CC9" i="23" s="1"/>
  <c r="CB6" i="23"/>
  <c r="CB9" i="23" s="1"/>
  <c r="CA6" i="23"/>
  <c r="CA9" i="23" s="1"/>
  <c r="BZ6" i="23"/>
  <c r="BZ9" i="23" s="1"/>
  <c r="BY6" i="23"/>
  <c r="BX6" i="23"/>
  <c r="BW6" i="23"/>
  <c r="BV6" i="23"/>
  <c r="BU6" i="23"/>
  <c r="BU9" i="23" s="1"/>
  <c r="BT6" i="23"/>
  <c r="BS6" i="23"/>
  <c r="BS9" i="23" s="1"/>
  <c r="BR6" i="23"/>
  <c r="BR9" i="23" s="1"/>
  <c r="BQ6" i="23"/>
  <c r="BQ9" i="23" s="1"/>
  <c r="AW6" i="23"/>
  <c r="BJ6" i="23" s="1"/>
  <c r="AV6" i="23"/>
  <c r="BA6" i="23" s="1"/>
  <c r="BN6" i="23" s="1"/>
  <c r="AU6" i="23"/>
  <c r="AZ6" i="23" s="1"/>
  <c r="BM6" i="23" s="1"/>
  <c r="AT6" i="23"/>
  <c r="DA6" i="23" s="1"/>
  <c r="AS6" i="23"/>
  <c r="BF6" i="23" s="1"/>
  <c r="AC23" i="17"/>
  <c r="AC24" i="17"/>
  <c r="AC25" i="17"/>
  <c r="AC26" i="17"/>
  <c r="AC27" i="17"/>
  <c r="AC28" i="17"/>
  <c r="AC29" i="17"/>
  <c r="AC30" i="17"/>
  <c r="AC31" i="17"/>
  <c r="AC32" i="17"/>
  <c r="AC33" i="17"/>
  <c r="AC34" i="17"/>
  <c r="AC35" i="17"/>
  <c r="AC36" i="17"/>
  <c r="DT6" i="13"/>
  <c r="DS6" i="13"/>
  <c r="DR6" i="13"/>
  <c r="DQ6" i="13"/>
  <c r="DP6" i="13"/>
  <c r="DO6" i="13"/>
  <c r="DN6" i="13"/>
  <c r="DM6" i="13"/>
  <c r="DL6" i="13"/>
  <c r="DK6" i="13"/>
  <c r="DJ6" i="13"/>
  <c r="DI6" i="13"/>
  <c r="DH6" i="13"/>
  <c r="DG6" i="13"/>
  <c r="DF6" i="13"/>
  <c r="DE6" i="13"/>
  <c r="DD6" i="13"/>
  <c r="DC6" i="13"/>
  <c r="DB6" i="13"/>
  <c r="DA6" i="13"/>
  <c r="CZ6" i="13"/>
  <c r="CY6" i="13"/>
  <c r="CX6" i="13"/>
  <c r="CW6" i="13"/>
  <c r="CV6" i="13"/>
  <c r="CU6" i="13"/>
  <c r="CT6" i="13"/>
  <c r="CS6" i="13"/>
  <c r="CR6" i="13"/>
  <c r="CQ6" i="13"/>
  <c r="CP6" i="13"/>
  <c r="CO6" i="13"/>
  <c r="CN6" i="13"/>
  <c r="CM6" i="13"/>
  <c r="AH2" i="21"/>
  <c r="A16" i="13" l="1"/>
  <c r="A21" i="13"/>
  <c r="A11" i="13"/>
  <c r="A23" i="13"/>
  <c r="BG9" i="23"/>
  <c r="AY6" i="23"/>
  <c r="BL6" i="23" s="1"/>
  <c r="BG6" i="23"/>
  <c r="BH6" i="23"/>
  <c r="BI6" i="23"/>
  <c r="BL9" i="23"/>
  <c r="DC6" i="23"/>
  <c r="BF9" i="23"/>
  <c r="AB27" i="23"/>
  <c r="AB35" i="23"/>
  <c r="AB16" i="23"/>
  <c r="AB39" i="23"/>
  <c r="BN9" i="23"/>
  <c r="BI9" i="23"/>
  <c r="AB21" i="23"/>
  <c r="AB25" i="23"/>
  <c r="AQ9" i="23"/>
  <c r="BH9" i="23"/>
  <c r="DD6" i="23"/>
  <c r="AB19" i="23"/>
  <c r="BB6" i="23"/>
  <c r="BO6" i="23" s="1"/>
  <c r="AB12" i="23"/>
  <c r="AB14" i="23"/>
  <c r="AA49" i="23"/>
  <c r="BJ9" i="23"/>
  <c r="BO9" i="23"/>
  <c r="BM9" i="23"/>
  <c r="AA62" i="23"/>
  <c r="AR9" i="23"/>
  <c r="AB8" i="23"/>
  <c r="AA56" i="23"/>
  <c r="AA58" i="23"/>
  <c r="AA61" i="23"/>
  <c r="AA82" i="23"/>
  <c r="AB15" i="23"/>
  <c r="AB20" i="23"/>
  <c r="AA54" i="23"/>
  <c r="AA72" i="23"/>
  <c r="AA68" i="23"/>
  <c r="AB34" i="23"/>
  <c r="AA51" i="23"/>
  <c r="AA63" i="23"/>
  <c r="AA64" i="23"/>
  <c r="AB29" i="23"/>
  <c r="AA65" i="23"/>
  <c r="AB23" i="23"/>
  <c r="AB26" i="23"/>
  <c r="AA66" i="23"/>
  <c r="AA67" i="23"/>
  <c r="AA70" i="23"/>
  <c r="AB17" i="23"/>
  <c r="AA71" i="23"/>
  <c r="AA69" i="23"/>
  <c r="AA73" i="23"/>
  <c r="AA74" i="23"/>
  <c r="AA75" i="23"/>
  <c r="AA53" i="23"/>
  <c r="AA76" i="23"/>
  <c r="AA50" i="23"/>
  <c r="AA77" i="23"/>
  <c r="AA78" i="23"/>
  <c r="AA79" i="23"/>
  <c r="AA80" i="23"/>
  <c r="AA55" i="23"/>
  <c r="AA57" i="23"/>
  <c r="AA59" i="23"/>
  <c r="AA81" i="23"/>
  <c r="AA52" i="23"/>
  <c r="AA60" i="23"/>
  <c r="AS3" i="21"/>
  <c r="AR3" i="21"/>
  <c r="BL8" i="17"/>
  <c r="BK8" i="17" s="1"/>
  <c r="AH4" i="23" l="1" a="1"/>
  <c r="AM37" i="23" s="1"/>
  <c r="BF7" i="23"/>
  <c r="BN7" i="23"/>
  <c r="BI7" i="23"/>
  <c r="BG7" i="23"/>
  <c r="BL7" i="23"/>
  <c r="BH7" i="23"/>
  <c r="BA9" i="23"/>
  <c r="AZ9" i="23"/>
  <c r="BB9" i="23"/>
  <c r="AY9" i="23"/>
  <c r="AC49" i="23" a="1"/>
  <c r="BO7" i="23"/>
  <c r="BM7" i="23"/>
  <c r="AU9" i="23"/>
  <c r="AT9" i="23"/>
  <c r="AW9" i="23"/>
  <c r="AV9" i="23"/>
  <c r="BJ7" i="23"/>
  <c r="AB41" i="21"/>
  <c r="AF41" i="21" s="1"/>
  <c r="AA41" i="21"/>
  <c r="AE41" i="21" s="1"/>
  <c r="AO37" i="21"/>
  <c r="AN37" i="21"/>
  <c r="AM37" i="21"/>
  <c r="AL37" i="21"/>
  <c r="AO36" i="21"/>
  <c r="AN36" i="21"/>
  <c r="AM36" i="21"/>
  <c r="AL36" i="21"/>
  <c r="AO35" i="21"/>
  <c r="AN35" i="21"/>
  <c r="AM35" i="21"/>
  <c r="AL35" i="21"/>
  <c r="AO34" i="21"/>
  <c r="AN34" i="21"/>
  <c r="AM34" i="21"/>
  <c r="AL34" i="21"/>
  <c r="AO33" i="21"/>
  <c r="AN33" i="21"/>
  <c r="AM33" i="21"/>
  <c r="AL33" i="21"/>
  <c r="AO32" i="21"/>
  <c r="AN32" i="21"/>
  <c r="AM32" i="21"/>
  <c r="AL32" i="21"/>
  <c r="AO31" i="21"/>
  <c r="AN31" i="21"/>
  <c r="AM31" i="21"/>
  <c r="AL31" i="21"/>
  <c r="AO30" i="21"/>
  <c r="AN30" i="21"/>
  <c r="AM30" i="21"/>
  <c r="AL30" i="21"/>
  <c r="AO29" i="21"/>
  <c r="AN29" i="21"/>
  <c r="AM29" i="21"/>
  <c r="AL29" i="21"/>
  <c r="AO28" i="21"/>
  <c r="AN28" i="21"/>
  <c r="AM28" i="21"/>
  <c r="AL28" i="21"/>
  <c r="AO27" i="21"/>
  <c r="AN27" i="21"/>
  <c r="AM27" i="21"/>
  <c r="AL27" i="21"/>
  <c r="AO26" i="21"/>
  <c r="AN26" i="21"/>
  <c r="AM26" i="21"/>
  <c r="AL26" i="21"/>
  <c r="AO25" i="21"/>
  <c r="AN25" i="21"/>
  <c r="AM25" i="21"/>
  <c r="AL25" i="21"/>
  <c r="AO24" i="21"/>
  <c r="AN24" i="21"/>
  <c r="AM24" i="21"/>
  <c r="AL24" i="21"/>
  <c r="AO23" i="21"/>
  <c r="AN23" i="21"/>
  <c r="AM23" i="21"/>
  <c r="AL23" i="21"/>
  <c r="AO22" i="21"/>
  <c r="AN22" i="21"/>
  <c r="AM22" i="21"/>
  <c r="AL22" i="21"/>
  <c r="AO21" i="21"/>
  <c r="AN21" i="21"/>
  <c r="AM21" i="21"/>
  <c r="AL21" i="21"/>
  <c r="AO20" i="21"/>
  <c r="AN20" i="21"/>
  <c r="AM20" i="21"/>
  <c r="AL20" i="21"/>
  <c r="AO19" i="21"/>
  <c r="AN19" i="21"/>
  <c r="AM19" i="21"/>
  <c r="AL19" i="21"/>
  <c r="AO18" i="21"/>
  <c r="AN18" i="21"/>
  <c r="AM18" i="21"/>
  <c r="AL18" i="21"/>
  <c r="AO17" i="21"/>
  <c r="AN17" i="21"/>
  <c r="AM17" i="21"/>
  <c r="AL17" i="21"/>
  <c r="AO16" i="21"/>
  <c r="AN16" i="21"/>
  <c r="AM16" i="21"/>
  <c r="AL16" i="21"/>
  <c r="AO15" i="21"/>
  <c r="AN15" i="21"/>
  <c r="AM15" i="21"/>
  <c r="AL15" i="21"/>
  <c r="AO14" i="21"/>
  <c r="AN14" i="21"/>
  <c r="AM14" i="21"/>
  <c r="AL14" i="21"/>
  <c r="AO13" i="21"/>
  <c r="AN13" i="21"/>
  <c r="AM13" i="21"/>
  <c r="AL13" i="21"/>
  <c r="AO12" i="21"/>
  <c r="AN12" i="21"/>
  <c r="AM12" i="21"/>
  <c r="AL12" i="21"/>
  <c r="AO11" i="21"/>
  <c r="AN11" i="21"/>
  <c r="AM11" i="21"/>
  <c r="AL11" i="21"/>
  <c r="AO10" i="21"/>
  <c r="AN10" i="21"/>
  <c r="AM10" i="21"/>
  <c r="AL10" i="21"/>
  <c r="AO9" i="21"/>
  <c r="AN9" i="21"/>
  <c r="AM9" i="21"/>
  <c r="AL9" i="21"/>
  <c r="AO8" i="21"/>
  <c r="AN8" i="21"/>
  <c r="AM8" i="21"/>
  <c r="AL8" i="21"/>
  <c r="AO7" i="21"/>
  <c r="AN7" i="21"/>
  <c r="AM7" i="21"/>
  <c r="AL7" i="21"/>
  <c r="AO6" i="21"/>
  <c r="AN6" i="21"/>
  <c r="AM6" i="21"/>
  <c r="AL6" i="21"/>
  <c r="AO5" i="21"/>
  <c r="AN5" i="21"/>
  <c r="AM5" i="21"/>
  <c r="AL5" i="21"/>
  <c r="AO4" i="21"/>
  <c r="AN4" i="21"/>
  <c r="AM4" i="21"/>
  <c r="AL4" i="21"/>
  <c r="AF37" i="21"/>
  <c r="AE37" i="21"/>
  <c r="AD37" i="21"/>
  <c r="AC37" i="21"/>
  <c r="AF36" i="21"/>
  <c r="AE36" i="21"/>
  <c r="AD36" i="21"/>
  <c r="AC36" i="21"/>
  <c r="AF35" i="21"/>
  <c r="AE35" i="21"/>
  <c r="AD35" i="21"/>
  <c r="AC35" i="21"/>
  <c r="AF34" i="21"/>
  <c r="AE34" i="21"/>
  <c r="AD34" i="21"/>
  <c r="AC34" i="21"/>
  <c r="AF33" i="21"/>
  <c r="AE33" i="21"/>
  <c r="AD33" i="21"/>
  <c r="AC33" i="21"/>
  <c r="AF32" i="21"/>
  <c r="AE32" i="21"/>
  <c r="AD32" i="21"/>
  <c r="AC32" i="21"/>
  <c r="AF31" i="21"/>
  <c r="AE31" i="21"/>
  <c r="AD31" i="21"/>
  <c r="AC31" i="21"/>
  <c r="AF30" i="21"/>
  <c r="AE30" i="21"/>
  <c r="AD30" i="21"/>
  <c r="AC30" i="21"/>
  <c r="AF29" i="21"/>
  <c r="AE29" i="21"/>
  <c r="AD29" i="21"/>
  <c r="AC29" i="21"/>
  <c r="AF28" i="21"/>
  <c r="AE28" i="21"/>
  <c r="AD28" i="21"/>
  <c r="AC28" i="21"/>
  <c r="AF27" i="21"/>
  <c r="AE27" i="21"/>
  <c r="AD27" i="21"/>
  <c r="AC27" i="21"/>
  <c r="AF26" i="21"/>
  <c r="AE26" i="21"/>
  <c r="AD26" i="21"/>
  <c r="AC26" i="21"/>
  <c r="AF25" i="21"/>
  <c r="AE25" i="21"/>
  <c r="AD25" i="21"/>
  <c r="AC25" i="21"/>
  <c r="AF24" i="21"/>
  <c r="AE24" i="21"/>
  <c r="AD24" i="21"/>
  <c r="AC24" i="21"/>
  <c r="AF23" i="21"/>
  <c r="AE23" i="21"/>
  <c r="AD23" i="21"/>
  <c r="AC23" i="21"/>
  <c r="AZ23" i="21" s="1"/>
  <c r="AF22" i="21"/>
  <c r="AE22" i="21"/>
  <c r="AD22" i="21"/>
  <c r="AC22" i="21"/>
  <c r="AF21" i="21"/>
  <c r="AE21" i="21"/>
  <c r="AD21" i="21"/>
  <c r="AC21" i="21"/>
  <c r="AF20" i="21"/>
  <c r="AE20" i="21"/>
  <c r="AD20" i="21"/>
  <c r="AC20" i="21"/>
  <c r="AF19" i="21"/>
  <c r="AE19" i="21"/>
  <c r="AD19" i="21"/>
  <c r="AC19" i="21"/>
  <c r="AF18" i="21"/>
  <c r="AE18" i="21"/>
  <c r="AD18" i="21"/>
  <c r="AC18" i="21"/>
  <c r="AF17" i="21"/>
  <c r="AE17" i="21"/>
  <c r="BB17" i="21" s="1"/>
  <c r="AD17" i="21"/>
  <c r="AC17" i="21"/>
  <c r="AF16" i="21"/>
  <c r="AE16" i="21"/>
  <c r="AD16" i="21"/>
  <c r="AC16" i="21"/>
  <c r="AF15" i="21"/>
  <c r="AE15" i="21"/>
  <c r="AD15" i="21"/>
  <c r="AC15" i="21"/>
  <c r="AF14" i="21"/>
  <c r="AE14" i="21"/>
  <c r="AD14" i="21"/>
  <c r="AC14" i="21"/>
  <c r="AF13" i="21"/>
  <c r="AE13" i="21"/>
  <c r="AD13" i="21"/>
  <c r="AC13" i="21"/>
  <c r="AF12" i="21"/>
  <c r="AE12" i="21"/>
  <c r="AD12" i="21"/>
  <c r="AC12" i="21"/>
  <c r="AZ12" i="21" s="1"/>
  <c r="AF11" i="21"/>
  <c r="AE11" i="21"/>
  <c r="AD11" i="21"/>
  <c r="AC11" i="21"/>
  <c r="AF10" i="21"/>
  <c r="AE10" i="21"/>
  <c r="AD10" i="21"/>
  <c r="AC10" i="21"/>
  <c r="AF9" i="21"/>
  <c r="AE9" i="21"/>
  <c r="AD9" i="21"/>
  <c r="AC9" i="21"/>
  <c r="AF8" i="21"/>
  <c r="AE8" i="21"/>
  <c r="AD8" i="21"/>
  <c r="AC8" i="21"/>
  <c r="AF7" i="21"/>
  <c r="AE7" i="21"/>
  <c r="AD7" i="21"/>
  <c r="AC7" i="21"/>
  <c r="AF6" i="21"/>
  <c r="AE6" i="21"/>
  <c r="BB6" i="21" s="1"/>
  <c r="AD6" i="21"/>
  <c r="AC6" i="21"/>
  <c r="AF5" i="21"/>
  <c r="AE5" i="21"/>
  <c r="AD5" i="21"/>
  <c r="AC5" i="21"/>
  <c r="AF4" i="21"/>
  <c r="AE4" i="21"/>
  <c r="AD4" i="21"/>
  <c r="AC4" i="21"/>
  <c r="Y2" i="21"/>
  <c r="A4" i="1"/>
  <c r="BO8" i="21"/>
  <c r="BN46" i="21" s="1"/>
  <c r="DI6" i="21"/>
  <c r="DH6" i="21"/>
  <c r="DG6" i="21"/>
  <c r="DF6" i="21"/>
  <c r="DE6" i="21"/>
  <c r="DD6" i="21"/>
  <c r="DC6" i="21"/>
  <c r="DB6" i="21"/>
  <c r="DA6" i="21"/>
  <c r="CZ6" i="21"/>
  <c r="CY6" i="21"/>
  <c r="CX6" i="21"/>
  <c r="CW6" i="21"/>
  <c r="CV6" i="21"/>
  <c r="CU6" i="21"/>
  <c r="CT6" i="21"/>
  <c r="CS6" i="21"/>
  <c r="CR6" i="21"/>
  <c r="CQ6" i="21"/>
  <c r="CP6" i="21"/>
  <c r="CO6" i="21"/>
  <c r="CN6" i="21"/>
  <c r="CM6" i="21"/>
  <c r="CL6" i="21"/>
  <c r="CK6" i="21"/>
  <c r="CJ6" i="21"/>
  <c r="CI6" i="21"/>
  <c r="CH6" i="21"/>
  <c r="CG6" i="21"/>
  <c r="CF6" i="21"/>
  <c r="CE6" i="21"/>
  <c r="CD6" i="21"/>
  <c r="CC6" i="21"/>
  <c r="CB6" i="21"/>
  <c r="BT6" i="21"/>
  <c r="BY6" i="21" s="1"/>
  <c r="BS6" i="21"/>
  <c r="BX6" i="21" s="1"/>
  <c r="BR6" i="21"/>
  <c r="DM6" i="21" s="1"/>
  <c r="BQ6" i="21"/>
  <c r="DL6" i="21" s="1"/>
  <c r="BP6" i="21"/>
  <c r="AY8" i="17"/>
  <c r="AY58" i="17" s="1"/>
  <c r="BA6" i="17"/>
  <c r="BB6" i="17"/>
  <c r="BC6" i="17"/>
  <c r="BD6" i="17"/>
  <c r="AZ6" i="17"/>
  <c r="BM6" i="17" s="1"/>
  <c r="DE6" i="17"/>
  <c r="DD6" i="17"/>
  <c r="DC6" i="17"/>
  <c r="DB6" i="17"/>
  <c r="DA6" i="17"/>
  <c r="CZ6" i="17"/>
  <c r="CY6" i="17"/>
  <c r="CX6" i="17"/>
  <c r="CW6" i="17"/>
  <c r="CV6" i="17"/>
  <c r="CU6" i="17"/>
  <c r="CT6" i="17"/>
  <c r="CS6" i="17"/>
  <c r="CR6" i="17"/>
  <c r="CQ6" i="17"/>
  <c r="CP6" i="17"/>
  <c r="CO6" i="17"/>
  <c r="CN6" i="17"/>
  <c r="CM6" i="17"/>
  <c r="CL6" i="17"/>
  <c r="CK6" i="17"/>
  <c r="CJ6" i="17"/>
  <c r="CI6" i="17"/>
  <c r="CH6" i="17"/>
  <c r="CG6" i="17"/>
  <c r="CF6" i="17"/>
  <c r="CE6" i="17"/>
  <c r="CD6" i="17"/>
  <c r="CC6" i="17"/>
  <c r="CB6" i="17"/>
  <c r="CA6" i="17"/>
  <c r="BZ6" i="17"/>
  <c r="BY6" i="17"/>
  <c r="BX6" i="17"/>
  <c r="BB35" i="21" l="1"/>
  <c r="BC18" i="21"/>
  <c r="BA24" i="21"/>
  <c r="BC29" i="21"/>
  <c r="AZ8" i="21"/>
  <c r="BB13" i="21"/>
  <c r="AZ19" i="21"/>
  <c r="AZ30" i="21"/>
  <c r="BA8" i="21"/>
  <c r="BC13" i="21"/>
  <c r="BA19" i="21"/>
  <c r="BC24" i="21"/>
  <c r="BA30" i="21"/>
  <c r="BC35" i="21"/>
  <c r="BA14" i="21"/>
  <c r="BC19" i="21"/>
  <c r="BA25" i="21"/>
  <c r="BC30" i="21"/>
  <c r="BA36" i="21"/>
  <c r="O14" i="23" a="1"/>
  <c r="O14" i="23" s="1"/>
  <c r="BC7" i="21"/>
  <c r="BA35" i="21"/>
  <c r="AM11" i="23"/>
  <c r="AK6" i="23"/>
  <c r="AL29" i="23"/>
  <c r="AK11" i="23"/>
  <c r="AK12" i="23"/>
  <c r="AL31" i="23"/>
  <c r="AK9" i="23"/>
  <c r="AL15" i="23"/>
  <c r="AL39" i="23"/>
  <c r="AM23" i="23"/>
  <c r="AL32" i="23"/>
  <c r="AN33" i="23"/>
  <c r="AN13" i="23"/>
  <c r="AL20" i="23"/>
  <c r="AK37" i="23"/>
  <c r="AM24" i="23"/>
  <c r="AN12" i="23"/>
  <c r="AK18" i="23"/>
  <c r="AM15" i="23"/>
  <c r="AK8" i="23"/>
  <c r="AM25" i="23"/>
  <c r="AN14" i="23"/>
  <c r="AN30" i="23"/>
  <c r="AL33" i="23"/>
  <c r="AN25" i="23"/>
  <c r="AM20" i="23"/>
  <c r="AK22" i="23"/>
  <c r="AM26" i="23"/>
  <c r="AK17" i="23"/>
  <c r="AM32" i="23"/>
  <c r="AK7" i="23"/>
  <c r="AK36" i="23"/>
  <c r="AN15" i="23"/>
  <c r="AK23" i="23"/>
  <c r="AM27" i="23"/>
  <c r="AK20" i="23"/>
  <c r="AM10" i="23"/>
  <c r="AM16" i="23"/>
  <c r="AL10" i="23"/>
  <c r="AL5" i="23"/>
  <c r="AK32" i="23"/>
  <c r="AL19" i="23"/>
  <c r="AM42" i="23"/>
  <c r="AM6" i="23"/>
  <c r="AM9" i="23"/>
  <c r="AL42" i="23"/>
  <c r="AK29" i="23"/>
  <c r="AK33" i="23"/>
  <c r="AL21" i="23"/>
  <c r="AN27" i="23"/>
  <c r="AK35" i="23"/>
  <c r="AN40" i="23"/>
  <c r="AN32" i="23"/>
  <c r="AN11" i="23"/>
  <c r="AL16" i="23"/>
  <c r="AM33" i="23"/>
  <c r="AM19" i="23"/>
  <c r="AK30" i="23"/>
  <c r="AN24" i="23"/>
  <c r="AM12" i="23"/>
  <c r="AN22" i="23"/>
  <c r="AM36" i="23"/>
  <c r="AM41" i="23"/>
  <c r="AL37" i="23"/>
  <c r="AL25" i="23"/>
  <c r="AN36" i="23"/>
  <c r="AK34" i="23"/>
  <c r="AM31" i="23"/>
  <c r="AM38" i="23"/>
  <c r="AN29" i="23"/>
  <c r="AK25" i="23"/>
  <c r="AK26" i="23"/>
  <c r="AK27" i="23"/>
  <c r="AL12" i="23"/>
  <c r="AN37" i="23"/>
  <c r="AN17" i="23"/>
  <c r="AK14" i="23"/>
  <c r="AN28" i="23"/>
  <c r="AN8" i="23"/>
  <c r="AK40" i="23"/>
  <c r="AN39" i="23"/>
  <c r="AM40" i="23"/>
  <c r="AL26" i="23"/>
  <c r="AL27" i="23"/>
  <c r="AM35" i="23"/>
  <c r="AM22" i="23"/>
  <c r="AL17" i="23"/>
  <c r="AM28" i="23"/>
  <c r="AN6" i="23"/>
  <c r="AK42" i="23"/>
  <c r="AM30" i="23"/>
  <c r="AN34" i="23"/>
  <c r="AL11" i="23"/>
  <c r="AK28" i="23"/>
  <c r="AM18" i="23"/>
  <c r="AN26" i="23"/>
  <c r="AL14" i="23"/>
  <c r="AN31" i="23"/>
  <c r="AN9" i="23"/>
  <c r="AN41" i="23"/>
  <c r="AL22" i="23"/>
  <c r="AN10" i="23"/>
  <c r="AL38" i="23"/>
  <c r="AK39" i="23"/>
  <c r="AK13" i="23"/>
  <c r="AN19" i="23"/>
  <c r="AK24" i="23"/>
  <c r="AM17" i="23"/>
  <c r="AM21" i="23"/>
  <c r="AL8" i="23"/>
  <c r="AH4" i="23"/>
  <c r="AM4" i="23" s="1"/>
  <c r="AL36" i="23"/>
  <c r="AL35" i="23"/>
  <c r="AM13" i="23"/>
  <c r="AN5" i="23"/>
  <c r="AN35" i="23"/>
  <c r="AK16" i="23"/>
  <c r="AK15" i="23"/>
  <c r="AL40" i="23"/>
  <c r="AL23" i="23"/>
  <c r="AL13" i="23"/>
  <c r="AN16" i="23"/>
  <c r="AL34" i="23"/>
  <c r="AN7" i="23"/>
  <c r="AM5" i="23"/>
  <c r="AN21" i="23"/>
  <c r="AM29" i="23"/>
  <c r="AM14" i="23"/>
  <c r="AL7" i="23"/>
  <c r="AK31" i="23"/>
  <c r="AM8" i="23"/>
  <c r="AK5" i="23"/>
  <c r="AL41" i="23"/>
  <c r="AK21" i="23"/>
  <c r="AK10" i="23"/>
  <c r="AL6" i="23"/>
  <c r="AN18" i="23"/>
  <c r="AK38" i="23"/>
  <c r="AL24" i="23"/>
  <c r="AN20" i="23"/>
  <c r="AL28" i="23"/>
  <c r="AN42" i="23"/>
  <c r="AL9" i="23"/>
  <c r="AM34" i="23"/>
  <c r="AN38" i="23"/>
  <c r="AL30" i="23"/>
  <c r="AN23" i="23"/>
  <c r="AK19" i="23"/>
  <c r="AM7" i="23"/>
  <c r="AL18" i="23"/>
  <c r="AK41" i="23"/>
  <c r="AM39" i="23"/>
  <c r="AY7" i="23"/>
  <c r="BB7" i="23"/>
  <c r="AZ7" i="23"/>
  <c r="AV7" i="23"/>
  <c r="C37" i="23"/>
  <c r="C43" i="23"/>
  <c r="C41" i="23"/>
  <c r="C39" i="23"/>
  <c r="AC49" i="23"/>
  <c r="C35" i="23" s="1"/>
  <c r="BA7" i="23"/>
  <c r="AT7" i="23"/>
  <c r="O13" i="23" a="1"/>
  <c r="O13" i="23" s="1"/>
  <c r="AW7" i="23"/>
  <c r="AU7" i="23"/>
  <c r="AZ9" i="21"/>
  <c r="BB14" i="21"/>
  <c r="AZ20" i="21"/>
  <c r="BB36" i="21"/>
  <c r="AZ5" i="21"/>
  <c r="BB10" i="21"/>
  <c r="AZ27" i="21"/>
  <c r="BB32" i="21"/>
  <c r="BB8" i="21"/>
  <c r="AZ14" i="21"/>
  <c r="BB19" i="21"/>
  <c r="AZ25" i="21"/>
  <c r="BB30" i="21"/>
  <c r="AZ36" i="21"/>
  <c r="BC17" i="21"/>
  <c r="BA23" i="21"/>
  <c r="BC28" i="21"/>
  <c r="BA34" i="21"/>
  <c r="AZ7" i="21"/>
  <c r="BB12" i="21"/>
  <c r="AZ18" i="21"/>
  <c r="AZ29" i="21"/>
  <c r="BB34" i="21"/>
  <c r="BA7" i="21"/>
  <c r="BC12" i="21"/>
  <c r="BC23" i="21"/>
  <c r="BA29" i="21"/>
  <c r="BC34" i="21"/>
  <c r="BB7" i="21"/>
  <c r="AZ13" i="21"/>
  <c r="BB18" i="21"/>
  <c r="AZ24" i="21"/>
  <c r="BB29" i="21"/>
  <c r="BB25" i="21"/>
  <c r="AZ31" i="21"/>
  <c r="BB21" i="21"/>
  <c r="BC8" i="21"/>
  <c r="BA12" i="21"/>
  <c r="BA5" i="21"/>
  <c r="BA16" i="21"/>
  <c r="BC21" i="21"/>
  <c r="BC32" i="21"/>
  <c r="BC10" i="21"/>
  <c r="BA27" i="21"/>
  <c r="BA9" i="21"/>
  <c r="BC14" i="21"/>
  <c r="BA20" i="21"/>
  <c r="BC25" i="21"/>
  <c r="BA31" i="21"/>
  <c r="BC36" i="21"/>
  <c r="BA13" i="21"/>
  <c r="AZ16" i="21"/>
  <c r="BC6" i="21"/>
  <c r="BB24" i="21"/>
  <c r="BB28" i="21"/>
  <c r="BC20" i="21"/>
  <c r="BA15" i="21"/>
  <c r="BA26" i="21"/>
  <c r="BC31" i="21"/>
  <c r="BA37" i="21"/>
  <c r="AZ34" i="21"/>
  <c r="AZ35" i="21"/>
  <c r="AZ4" i="21"/>
  <c r="BB9" i="21"/>
  <c r="AZ15" i="21"/>
  <c r="BB20" i="21"/>
  <c r="AZ26" i="21"/>
  <c r="BB31" i="21"/>
  <c r="AZ37" i="21"/>
  <c r="BA4" i="21"/>
  <c r="BC9" i="21"/>
  <c r="BB4" i="21"/>
  <c r="AZ10" i="21"/>
  <c r="BB15" i="21"/>
  <c r="AZ21" i="21"/>
  <c r="BB26" i="21"/>
  <c r="AZ32" i="21"/>
  <c r="BB37" i="21"/>
  <c r="BC4" i="21"/>
  <c r="BA10" i="21"/>
  <c r="BC15" i="21"/>
  <c r="BA21" i="21"/>
  <c r="BC26" i="21"/>
  <c r="BA32" i="21"/>
  <c r="BC37" i="21"/>
  <c r="BB23" i="21"/>
  <c r="BA18" i="21"/>
  <c r="BC5" i="21"/>
  <c r="BA11" i="21"/>
  <c r="BC16" i="21"/>
  <c r="BA22" i="21"/>
  <c r="BC27" i="21"/>
  <c r="BA33" i="21"/>
  <c r="BB5" i="21"/>
  <c r="AZ11" i="21"/>
  <c r="BB16" i="21"/>
  <c r="AZ22" i="21"/>
  <c r="BB27" i="21"/>
  <c r="AZ33" i="21"/>
  <c r="AZ6" i="21"/>
  <c r="BB11" i="21"/>
  <c r="AZ17" i="21"/>
  <c r="BB22" i="21"/>
  <c r="AZ28" i="21"/>
  <c r="BB33" i="21"/>
  <c r="BA6" i="21"/>
  <c r="BC11" i="21"/>
  <c r="BA17" i="21"/>
  <c r="BC22" i="21"/>
  <c r="BA28" i="21"/>
  <c r="BC33" i="21"/>
  <c r="BN47" i="21"/>
  <c r="BO46" i="21"/>
  <c r="BO22" i="21"/>
  <c r="AK7" i="21"/>
  <c r="DO6" i="21"/>
  <c r="DN6" i="21"/>
  <c r="AD41" i="21"/>
  <c r="AK35" i="21"/>
  <c r="AK36" i="21"/>
  <c r="DH6" i="17"/>
  <c r="BN6" i="17"/>
  <c r="DI6" i="17"/>
  <c r="BO6" i="17"/>
  <c r="DJ6" i="17"/>
  <c r="BP6" i="17"/>
  <c r="DK6" i="17"/>
  <c r="BQ6" i="17"/>
  <c r="AK23" i="21"/>
  <c r="AK4" i="21"/>
  <c r="AK26" i="21"/>
  <c r="AK37" i="21"/>
  <c r="AK14" i="21"/>
  <c r="AK8" i="21"/>
  <c r="AK9" i="21"/>
  <c r="AK20" i="21"/>
  <c r="AK31" i="21"/>
  <c r="AK30" i="21"/>
  <c r="AK25" i="21"/>
  <c r="AK24" i="21"/>
  <c r="AK5" i="21"/>
  <c r="AK27" i="21"/>
  <c r="AK18" i="21"/>
  <c r="AK11" i="21"/>
  <c r="AK22" i="21"/>
  <c r="AK33" i="21"/>
  <c r="BN58" i="21"/>
  <c r="BN35" i="21"/>
  <c r="BN57" i="21"/>
  <c r="BH6" i="17"/>
  <c r="BU6" i="17" s="1"/>
  <c r="BI6" i="17"/>
  <c r="BV6" i="17" s="1"/>
  <c r="BN49" i="21"/>
  <c r="BN48" i="21"/>
  <c r="BO35" i="21"/>
  <c r="BN56" i="21"/>
  <c r="BN55" i="21"/>
  <c r="BN54" i="21"/>
  <c r="BN22" i="21"/>
  <c r="BN40" i="21"/>
  <c r="BN53" i="21"/>
  <c r="BN52" i="21"/>
  <c r="BN51" i="21"/>
  <c r="BN50" i="21"/>
  <c r="AK15" i="21"/>
  <c r="AK6" i="21"/>
  <c r="AK17" i="21"/>
  <c r="AK28" i="21"/>
  <c r="AK10" i="21"/>
  <c r="AK16" i="21"/>
  <c r="AK12" i="21"/>
  <c r="AK34" i="21"/>
  <c r="AK29" i="21"/>
  <c r="AK32" i="21"/>
  <c r="AK13" i="21"/>
  <c r="AK21" i="21"/>
  <c r="AK19" i="21"/>
  <c r="AC41" i="21"/>
  <c r="BW6" i="21"/>
  <c r="BO15" i="21"/>
  <c r="BO57" i="21"/>
  <c r="BO55" i="21"/>
  <c r="BO53" i="21"/>
  <c r="BO51" i="21"/>
  <c r="BO49" i="21"/>
  <c r="BO47" i="21"/>
  <c r="BO18" i="21"/>
  <c r="BO58" i="21"/>
  <c r="BO56" i="21"/>
  <c r="BO54" i="21"/>
  <c r="BO52" i="21"/>
  <c r="BO50" i="21"/>
  <c r="BO48" i="21"/>
  <c r="AB12" i="21"/>
  <c r="AB26" i="21"/>
  <c r="BF6" i="17"/>
  <c r="BS6" i="17" s="1"/>
  <c r="BG6" i="17"/>
  <c r="BT6" i="17" s="1"/>
  <c r="BN11" i="21"/>
  <c r="BO44" i="21"/>
  <c r="AB27" i="21"/>
  <c r="BN44" i="21"/>
  <c r="BN15" i="21"/>
  <c r="BN32" i="21"/>
  <c r="BN9" i="21"/>
  <c r="BN37" i="21"/>
  <c r="BO9" i="21"/>
  <c r="BN13" i="21"/>
  <c r="BN33" i="21"/>
  <c r="BO37" i="21"/>
  <c r="BN41" i="21"/>
  <c r="BO13" i="21"/>
  <c r="BN30" i="21"/>
  <c r="BO33" i="21"/>
  <c r="BO41" i="21"/>
  <c r="BO17" i="21"/>
  <c r="BN10" i="21"/>
  <c r="BN29" i="21"/>
  <c r="BO32" i="21"/>
  <c r="BO40" i="21"/>
  <c r="BN45" i="21"/>
  <c r="BN26" i="21"/>
  <c r="BO29" i="21"/>
  <c r="BO45" i="21"/>
  <c r="BN19" i="21"/>
  <c r="BO26" i="21"/>
  <c r="BN12" i="21"/>
  <c r="BO19" i="21"/>
  <c r="BO12" i="21"/>
  <c r="BN27" i="21"/>
  <c r="BO30" i="21"/>
  <c r="BN38" i="21"/>
  <c r="BN20" i="21"/>
  <c r="BN24" i="21"/>
  <c r="BO27" i="21"/>
  <c r="BO10" i="21"/>
  <c r="BN14" i="21"/>
  <c r="BO34" i="21"/>
  <c r="BN42" i="21"/>
  <c r="BO14" i="21"/>
  <c r="BN31" i="21"/>
  <c r="BO42" i="21"/>
  <c r="BO38" i="21"/>
  <c r="BN17" i="21"/>
  <c r="BO20" i="21"/>
  <c r="BO24" i="21"/>
  <c r="BN28" i="21"/>
  <c r="BO31" i="21"/>
  <c r="BN21" i="21"/>
  <c r="BN25" i="21"/>
  <c r="BO28" i="21"/>
  <c r="BN43" i="21"/>
  <c r="BN39" i="21"/>
  <c r="BN18" i="21"/>
  <c r="BO21" i="21"/>
  <c r="BO25" i="21"/>
  <c r="BO43" i="21"/>
  <c r="AB22" i="21"/>
  <c r="AB33" i="21"/>
  <c r="AB24" i="21"/>
  <c r="AB32" i="21"/>
  <c r="AB18" i="21"/>
  <c r="AB21" i="21"/>
  <c r="AB15" i="21"/>
  <c r="AB9" i="21"/>
  <c r="AB29" i="21"/>
  <c r="AB19" i="21"/>
  <c r="AB16" i="21"/>
  <c r="AB25" i="21"/>
  <c r="AB10" i="21"/>
  <c r="AB28" i="21"/>
  <c r="AB34" i="21"/>
  <c r="AB36" i="21"/>
  <c r="AB8" i="21"/>
  <c r="AB6" i="21"/>
  <c r="AB14" i="21"/>
  <c r="AB13" i="21"/>
  <c r="AB31" i="21"/>
  <c r="AB30" i="21"/>
  <c r="AB7" i="21"/>
  <c r="AB17" i="21"/>
  <c r="AB37" i="21"/>
  <c r="AB20" i="21"/>
  <c r="AB23" i="21"/>
  <c r="AB4" i="21"/>
  <c r="AB35" i="21"/>
  <c r="BV6" i="21"/>
  <c r="AB5" i="21"/>
  <c r="AB11" i="21"/>
  <c r="BN23" i="21"/>
  <c r="BN36" i="21"/>
  <c r="BO39" i="21"/>
  <c r="BN8" i="21"/>
  <c r="BO11" i="21"/>
  <c r="BN16" i="21"/>
  <c r="BO23" i="21"/>
  <c r="BO36" i="21"/>
  <c r="BO16" i="21"/>
  <c r="BN34" i="21"/>
  <c r="AX15" i="17"/>
  <c r="AX26" i="17"/>
  <c r="AX37" i="17"/>
  <c r="AY48" i="17"/>
  <c r="AX49" i="17"/>
  <c r="AY38" i="17"/>
  <c r="AX39" i="17"/>
  <c r="AY39" i="17"/>
  <c r="AX40" i="17"/>
  <c r="AY40" i="17"/>
  <c r="AX41" i="17"/>
  <c r="AY41" i="17"/>
  <c r="AX42" i="17"/>
  <c r="AY53" i="17"/>
  <c r="AX10" i="17"/>
  <c r="AX21" i="17"/>
  <c r="AX32" i="17"/>
  <c r="AX43" i="17"/>
  <c r="AX54" i="17"/>
  <c r="AY15" i="17"/>
  <c r="AY30" i="17"/>
  <c r="AX31" i="17"/>
  <c r="AY42" i="17"/>
  <c r="AY10" i="17"/>
  <c r="AY21" i="17"/>
  <c r="AY32" i="17"/>
  <c r="AY43" i="17"/>
  <c r="AY54" i="17"/>
  <c r="AX18" i="17"/>
  <c r="AY31" i="17"/>
  <c r="AX11" i="17"/>
  <c r="AX22" i="17"/>
  <c r="AX33" i="17"/>
  <c r="AX44" i="17"/>
  <c r="AX55" i="17"/>
  <c r="AY16" i="17"/>
  <c r="AX17" i="17"/>
  <c r="AY17" i="17"/>
  <c r="AY29" i="17"/>
  <c r="AX9" i="17"/>
  <c r="AY11" i="17"/>
  <c r="AY22" i="17"/>
  <c r="AY33" i="17"/>
  <c r="AY44" i="17"/>
  <c r="AY55" i="17"/>
  <c r="AX29" i="17"/>
  <c r="AX19" i="17"/>
  <c r="AX12" i="17"/>
  <c r="AX23" i="17"/>
  <c r="AX34" i="17"/>
  <c r="AX45" i="17"/>
  <c r="AX56" i="17"/>
  <c r="AX27" i="17"/>
  <c r="AY20" i="17"/>
  <c r="AY12" i="17"/>
  <c r="AY23" i="17"/>
  <c r="AY34" i="17"/>
  <c r="AY45" i="17"/>
  <c r="AY56" i="17"/>
  <c r="AY27" i="17"/>
  <c r="AX28" i="17"/>
  <c r="AY18" i="17"/>
  <c r="AX13" i="17"/>
  <c r="AX24" i="17"/>
  <c r="AX35" i="17"/>
  <c r="AX46" i="17"/>
  <c r="AX57" i="17"/>
  <c r="AY26" i="17"/>
  <c r="AX16" i="17"/>
  <c r="AX20" i="17"/>
  <c r="AY13" i="17"/>
  <c r="AY24" i="17"/>
  <c r="AY35" i="17"/>
  <c r="AY46" i="17"/>
  <c r="AY57" i="17"/>
  <c r="AX48" i="17"/>
  <c r="AY37" i="17"/>
  <c r="AX38" i="17"/>
  <c r="AY49" i="17"/>
  <c r="AX50" i="17"/>
  <c r="AY50" i="17"/>
  <c r="AX51" i="17"/>
  <c r="AY51" i="17"/>
  <c r="AX52" i="17"/>
  <c r="AY52" i="17"/>
  <c r="AX53" i="17"/>
  <c r="AX14" i="17"/>
  <c r="AX25" i="17"/>
  <c r="AX36" i="17"/>
  <c r="AX47" i="17"/>
  <c r="AX58" i="17"/>
  <c r="AY28" i="17"/>
  <c r="AX30" i="17"/>
  <c r="AY19" i="17"/>
  <c r="AX8" i="17"/>
  <c r="AY14" i="17"/>
  <c r="AY25" i="17"/>
  <c r="AY36" i="17"/>
  <c r="AY47" i="17"/>
  <c r="AY9" i="17"/>
  <c r="AY19" i="21" l="1"/>
  <c r="AY30" i="21"/>
  <c r="AK4" i="23"/>
  <c r="AY8" i="21"/>
  <c r="AN4" i="23"/>
  <c r="AL4" i="23"/>
  <c r="AY35" i="21"/>
  <c r="AY24" i="21"/>
  <c r="AY14" i="21"/>
  <c r="DB7" i="23"/>
  <c r="K39" i="23"/>
  <c r="F39" i="23"/>
  <c r="P39" i="23"/>
  <c r="P41" i="23"/>
  <c r="K41" i="23"/>
  <c r="F41" i="23"/>
  <c r="DC7" i="23"/>
  <c r="DA7" i="23"/>
  <c r="AY8" i="23"/>
  <c r="BN8" i="23"/>
  <c r="BL8" i="23"/>
  <c r="DD7" i="23"/>
  <c r="BA8" i="23"/>
  <c r="P35" i="23"/>
  <c r="K35" i="23"/>
  <c r="F35" i="23"/>
  <c r="P37" i="23"/>
  <c r="K37" i="23"/>
  <c r="F37" i="23"/>
  <c r="BO8" i="23"/>
  <c r="BM8" i="23"/>
  <c r="P43" i="23"/>
  <c r="K43" i="23"/>
  <c r="F43" i="23"/>
  <c r="AZ8" i="23"/>
  <c r="BB8" i="23"/>
  <c r="AY13" i="21"/>
  <c r="AY36" i="21"/>
  <c r="AY29" i="21"/>
  <c r="AY25" i="21"/>
  <c r="AY23" i="21"/>
  <c r="AY5" i="21"/>
  <c r="AY18" i="21"/>
  <c r="AY34" i="21"/>
  <c r="AY12" i="21"/>
  <c r="AY7" i="21"/>
  <c r="AY9" i="21"/>
  <c r="AY31" i="21"/>
  <c r="AY20" i="21"/>
  <c r="AY16" i="21"/>
  <c r="AY15" i="21"/>
  <c r="AY27" i="21"/>
  <c r="AY26" i="21"/>
  <c r="AY22" i="21"/>
  <c r="AY21" i="21"/>
  <c r="AY10" i="21"/>
  <c r="AY6" i="21"/>
  <c r="AY37" i="21"/>
  <c r="AY33" i="21"/>
  <c r="AY32" i="21"/>
  <c r="AY4" i="21"/>
  <c r="AY11" i="21"/>
  <c r="AY28" i="21"/>
  <c r="AY17" i="21"/>
  <c r="AS7" i="21"/>
  <c r="AS5" i="21"/>
  <c r="AS4" i="21"/>
  <c r="AS6" i="21"/>
  <c r="AR7" i="21"/>
  <c r="AR5" i="21"/>
  <c r="AR6" i="21"/>
  <c r="AR4" i="21"/>
  <c r="Y42" i="21" a="1"/>
  <c r="AB59" i="21" s="1"/>
  <c r="AF59" i="21" s="1"/>
  <c r="AF21" i="17"/>
  <c r="AE21" i="17"/>
  <c r="AD21" i="17"/>
  <c r="AC21" i="17"/>
  <c r="AF12" i="17"/>
  <c r="AE12" i="17"/>
  <c r="AD12" i="17"/>
  <c r="AC12" i="17"/>
  <c r="AF20" i="17"/>
  <c r="AE20" i="17"/>
  <c r="AD20" i="17"/>
  <c r="AC20" i="17"/>
  <c r="AF19" i="17"/>
  <c r="AE19" i="17"/>
  <c r="AD19" i="17"/>
  <c r="AC19" i="17"/>
  <c r="AF42" i="17"/>
  <c r="AE42" i="17"/>
  <c r="AD42" i="17"/>
  <c r="AC42" i="17"/>
  <c r="AF41" i="17"/>
  <c r="AE41" i="17"/>
  <c r="AD41" i="17"/>
  <c r="AC41" i="17"/>
  <c r="AF31" i="17"/>
  <c r="AE31" i="17"/>
  <c r="AD31" i="17"/>
  <c r="AF30" i="17"/>
  <c r="AE30" i="17"/>
  <c r="AD30" i="17"/>
  <c r="AF18" i="17"/>
  <c r="AE18" i="17"/>
  <c r="AD18" i="17"/>
  <c r="AC18" i="17"/>
  <c r="AF11" i="17"/>
  <c r="AE11" i="17"/>
  <c r="AD11" i="17"/>
  <c r="AC11" i="17"/>
  <c r="AF10" i="17"/>
  <c r="AE10" i="17"/>
  <c r="AD10" i="17"/>
  <c r="AC10" i="17"/>
  <c r="AF9" i="17"/>
  <c r="AE9" i="17"/>
  <c r="AD9" i="17"/>
  <c r="AC9" i="17"/>
  <c r="AF29" i="17"/>
  <c r="AE29" i="17"/>
  <c r="AD29" i="17"/>
  <c r="AF28" i="17"/>
  <c r="AE28" i="17"/>
  <c r="AD28" i="17"/>
  <c r="AF8" i="17"/>
  <c r="AE8" i="17"/>
  <c r="AD8" i="17"/>
  <c r="AC8" i="17"/>
  <c r="AF27" i="17"/>
  <c r="AE27" i="17"/>
  <c r="AD27" i="17"/>
  <c r="AF7" i="17"/>
  <c r="AE7" i="17"/>
  <c r="AD7" i="17"/>
  <c r="AC7" i="17"/>
  <c r="AF40" i="17"/>
  <c r="AE40" i="17"/>
  <c r="AD40" i="17"/>
  <c r="AC40" i="17"/>
  <c r="AF26" i="17"/>
  <c r="AE26" i="17"/>
  <c r="AD26" i="17"/>
  <c r="AF39" i="17"/>
  <c r="AE39" i="17"/>
  <c r="AD39" i="17"/>
  <c r="AC39" i="17"/>
  <c r="AF25" i="17"/>
  <c r="AE25" i="17"/>
  <c r="AD25" i="17"/>
  <c r="AF36" i="17"/>
  <c r="AE36" i="17"/>
  <c r="AD36" i="17"/>
  <c r="AF6" i="17"/>
  <c r="AE6" i="17"/>
  <c r="AD6" i="17"/>
  <c r="AC6" i="17"/>
  <c r="AF35" i="17"/>
  <c r="AE35" i="17"/>
  <c r="AD35" i="17"/>
  <c r="AF24" i="17"/>
  <c r="AE24" i="17"/>
  <c r="AD24" i="17"/>
  <c r="AF17" i="17"/>
  <c r="AE17" i="17"/>
  <c r="AD17" i="17"/>
  <c r="AC17" i="17"/>
  <c r="AF16" i="17"/>
  <c r="AE16" i="17"/>
  <c r="AD16" i="17"/>
  <c r="AC16" i="17"/>
  <c r="AF15" i="17"/>
  <c r="AE15" i="17"/>
  <c r="AD15" i="17"/>
  <c r="AC15" i="17"/>
  <c r="AF34" i="17"/>
  <c r="AE34" i="17"/>
  <c r="AD34" i="17"/>
  <c r="AF33" i="17"/>
  <c r="AE33" i="17"/>
  <c r="AD33" i="17"/>
  <c r="AF5" i="17"/>
  <c r="AE5" i="17"/>
  <c r="AD5" i="17"/>
  <c r="AC5" i="17"/>
  <c r="AF23" i="17"/>
  <c r="AE23" i="17"/>
  <c r="AD23" i="17"/>
  <c r="AF14" i="17"/>
  <c r="AE14" i="17"/>
  <c r="AD14" i="17"/>
  <c r="AC14" i="17"/>
  <c r="AF32" i="17"/>
  <c r="AE32" i="17"/>
  <c r="AD32" i="17"/>
  <c r="O5" i="23" l="1" a="1"/>
  <c r="O5" i="23" s="1"/>
  <c r="AB35" i="17"/>
  <c r="DD10" i="23"/>
  <c r="DA10" i="23"/>
  <c r="DC10" i="23"/>
  <c r="DB10" i="23"/>
  <c r="AB33" i="17"/>
  <c r="AB34" i="17"/>
  <c r="AB36" i="17"/>
  <c r="AB24" i="17"/>
  <c r="AB30" i="17"/>
  <c r="AB23" i="17"/>
  <c r="AB29" i="17"/>
  <c r="AB28" i="17"/>
  <c r="AB26" i="17"/>
  <c r="AB31" i="17"/>
  <c r="AB27" i="17"/>
  <c r="AB32" i="17"/>
  <c r="AB25" i="17"/>
  <c r="BE4" i="21" a="1"/>
  <c r="BE4" i="21" s="1"/>
  <c r="AT4" i="21"/>
  <c r="AT5" i="21"/>
  <c r="AT7" i="21"/>
  <c r="AT6" i="21"/>
  <c r="AB60" i="21"/>
  <c r="AF60" i="21" s="1"/>
  <c r="AB48" i="21"/>
  <c r="AF48" i="21" s="1"/>
  <c r="AL59" i="21"/>
  <c r="Y42" i="21"/>
  <c r="AB42" i="21" s="1"/>
  <c r="AH42" i="21" s="1"/>
  <c r="AB56" i="21"/>
  <c r="AK56" i="21" s="1"/>
  <c r="AC45" i="21"/>
  <c r="AD45" i="21" s="1"/>
  <c r="AC67" i="21"/>
  <c r="AD67" i="21" s="1"/>
  <c r="AE62" i="21"/>
  <c r="AL72" i="21"/>
  <c r="AC46" i="21"/>
  <c r="AD46" i="21" s="1"/>
  <c r="AC68" i="21"/>
  <c r="AD68" i="21" s="1"/>
  <c r="AE61" i="21"/>
  <c r="AE48" i="21"/>
  <c r="AC62" i="21"/>
  <c r="AD62" i="21" s="1"/>
  <c r="AL63" i="21"/>
  <c r="AC47" i="21"/>
  <c r="AD47" i="21" s="1"/>
  <c r="AC69" i="21"/>
  <c r="AD69" i="21" s="1"/>
  <c r="AE60" i="21"/>
  <c r="AI44" i="21"/>
  <c r="AC72" i="21"/>
  <c r="AD72" i="21" s="1"/>
  <c r="AK59" i="21"/>
  <c r="AE70" i="21"/>
  <c r="AC48" i="21"/>
  <c r="AD48" i="21" s="1"/>
  <c r="AC70" i="21"/>
  <c r="AD70" i="21" s="1"/>
  <c r="AE59" i="21"/>
  <c r="AI59" i="21"/>
  <c r="AC49" i="21"/>
  <c r="AD49" i="21" s="1"/>
  <c r="AC71" i="21"/>
  <c r="AD71" i="21" s="1"/>
  <c r="AE58" i="21"/>
  <c r="AJ59" i="21"/>
  <c r="AC50" i="21"/>
  <c r="AD50" i="21" s="1"/>
  <c r="AE57" i="21"/>
  <c r="AC51" i="21"/>
  <c r="AD51" i="21" s="1"/>
  <c r="AC73" i="21"/>
  <c r="AD73" i="21" s="1"/>
  <c r="AE56" i="21"/>
  <c r="AJ60" i="21"/>
  <c r="AJ67" i="21"/>
  <c r="AC52" i="21"/>
  <c r="AD52" i="21" s="1"/>
  <c r="AC74" i="21"/>
  <c r="AD74" i="21" s="1"/>
  <c r="AE55" i="21"/>
  <c r="AC59" i="21"/>
  <c r="AD59" i="21" s="1"/>
  <c r="AE69" i="21"/>
  <c r="AE68" i="21"/>
  <c r="AC53" i="21"/>
  <c r="AD53" i="21" s="1"/>
  <c r="AC75" i="21"/>
  <c r="AD75" i="21" s="1"/>
  <c r="AE54" i="21"/>
  <c r="AL60" i="21"/>
  <c r="AE52" i="21"/>
  <c r="AI62" i="21"/>
  <c r="AC58" i="21"/>
  <c r="AD58" i="21" s="1"/>
  <c r="AE49" i="21"/>
  <c r="AI55" i="21"/>
  <c r="AC54" i="21"/>
  <c r="AD54" i="21" s="1"/>
  <c r="AE75" i="21"/>
  <c r="AE53" i="21"/>
  <c r="AL69" i="21"/>
  <c r="AE47" i="21"/>
  <c r="AI56" i="21"/>
  <c r="AE67" i="21"/>
  <c r="AC55" i="21"/>
  <c r="AD55" i="21" s="1"/>
  <c r="AE74" i="21"/>
  <c r="AJ42" i="21"/>
  <c r="AE71" i="21"/>
  <c r="AC56" i="21"/>
  <c r="AD56" i="21" s="1"/>
  <c r="AE73" i="21"/>
  <c r="AE51" i="21"/>
  <c r="AC57" i="21"/>
  <c r="AD57" i="21" s="1"/>
  <c r="AE72" i="21"/>
  <c r="AE50" i="21"/>
  <c r="AC42" i="21"/>
  <c r="AD42" i="21" s="1"/>
  <c r="AC63" i="21"/>
  <c r="AD63" i="21" s="1"/>
  <c r="AE66" i="21"/>
  <c r="AE44" i="21"/>
  <c r="AJ71" i="21"/>
  <c r="AC65" i="21"/>
  <c r="AD65" i="21" s="1"/>
  <c r="AB58" i="21"/>
  <c r="AF58" i="21" s="1"/>
  <c r="AC44" i="21"/>
  <c r="AD44" i="21" s="1"/>
  <c r="AC66" i="21"/>
  <c r="AD66" i="21" s="1"/>
  <c r="AE63" i="21"/>
  <c r="AC60" i="21"/>
  <c r="AD60" i="21" s="1"/>
  <c r="AC61" i="21"/>
  <c r="AD61" i="21" s="1"/>
  <c r="AE45" i="21"/>
  <c r="AC64" i="21"/>
  <c r="AD64" i="21" s="1"/>
  <c r="AE65" i="21"/>
  <c r="AE43" i="21"/>
  <c r="AB61" i="21"/>
  <c r="AF61" i="21" s="1"/>
  <c r="AC43" i="21"/>
  <c r="AD43" i="21" s="1"/>
  <c r="AE64" i="21"/>
  <c r="AE42" i="21"/>
  <c r="AE46" i="21"/>
  <c r="AB62" i="21"/>
  <c r="AF62" i="21" s="1"/>
  <c r="AB43" i="21"/>
  <c r="AG43" i="21" s="1"/>
  <c r="AK52" i="21"/>
  <c r="AB54" i="21"/>
  <c r="AH54" i="21" s="1"/>
  <c r="AB69" i="21"/>
  <c r="AF69" i="21" s="1"/>
  <c r="AB64" i="21"/>
  <c r="AF64" i="21" s="1"/>
  <c r="AB52" i="21"/>
  <c r="AF52" i="21" s="1"/>
  <c r="AB55" i="21"/>
  <c r="AF55" i="21" s="1"/>
  <c r="AB67" i="21"/>
  <c r="AF67" i="21" s="1"/>
  <c r="AB53" i="21"/>
  <c r="AF53" i="21" s="1"/>
  <c r="AB74" i="21"/>
  <c r="AF74" i="21" s="1"/>
  <c r="AB49" i="21"/>
  <c r="AF49" i="21" s="1"/>
  <c r="AB46" i="21"/>
  <c r="AF46" i="21" s="1"/>
  <c r="AB68" i="21"/>
  <c r="AF68" i="21" s="1"/>
  <c r="AB45" i="21"/>
  <c r="AF45" i="21" s="1"/>
  <c r="AB72" i="21"/>
  <c r="AF72" i="21" s="1"/>
  <c r="AB73" i="21"/>
  <c r="AF73" i="21" s="1"/>
  <c r="AB65" i="21"/>
  <c r="AG65" i="21" s="1"/>
  <c r="AB47" i="21"/>
  <c r="AF47" i="21" s="1"/>
  <c r="AB63" i="21"/>
  <c r="AF63" i="21" s="1"/>
  <c r="AG59" i="21"/>
  <c r="AB44" i="21"/>
  <c r="AF44" i="21" s="1"/>
  <c r="AB51" i="21"/>
  <c r="AF51" i="21" s="1"/>
  <c r="AB70" i="21"/>
  <c r="AF70" i="21" s="1"/>
  <c r="AB75" i="21"/>
  <c r="AF75" i="21" s="1"/>
  <c r="AB71" i="21"/>
  <c r="AF71" i="21" s="1"/>
  <c r="AB66" i="21"/>
  <c r="AF66" i="21" s="1"/>
  <c r="AB50" i="21"/>
  <c r="AF50" i="21" s="1"/>
  <c r="AJ50" i="21"/>
  <c r="AH59" i="21"/>
  <c r="AB57" i="21"/>
  <c r="AF57" i="21" s="1"/>
  <c r="AB42" i="17"/>
  <c r="AB20" i="17"/>
  <c r="AB8" i="17"/>
  <c r="AB19" i="17"/>
  <c r="AB17" i="17"/>
  <c r="AB41" i="17"/>
  <c r="AB6" i="17"/>
  <c r="AB9" i="17"/>
  <c r="AB21" i="17"/>
  <c r="AB15" i="17"/>
  <c r="AB7" i="17"/>
  <c r="AB14" i="17"/>
  <c r="AB16" i="17"/>
  <c r="AB10" i="17"/>
  <c r="AB11" i="17"/>
  <c r="AB5" i="17"/>
  <c r="AB39" i="17"/>
  <c r="AB18" i="17"/>
  <c r="AB40" i="17"/>
  <c r="AB12" i="17"/>
  <c r="AJ56" i="21" l="1"/>
  <c r="AL50" i="21"/>
  <c r="AI42" i="21"/>
  <c r="AJ57" i="21"/>
  <c r="AI48" i="21"/>
  <c r="AK60" i="21"/>
  <c r="AI43" i="21"/>
  <c r="AJ58" i="21"/>
  <c r="AK53" i="21"/>
  <c r="AJ65" i="21"/>
  <c r="AK61" i="21"/>
  <c r="AL48" i="21"/>
  <c r="AI73" i="21"/>
  <c r="AL46" i="21"/>
  <c r="AL43" i="21"/>
  <c r="AU6" i="21"/>
  <c r="AU4" i="21"/>
  <c r="AU7" i="21"/>
  <c r="AK42" i="21"/>
  <c r="AU5" i="21"/>
  <c r="AL54" i="21"/>
  <c r="AJ48" i="21"/>
  <c r="AK65" i="21"/>
  <c r="AG60" i="21"/>
  <c r="AH60" i="21"/>
  <c r="AK47" i="21"/>
  <c r="AL67" i="21"/>
  <c r="AJ73" i="21"/>
  <c r="AL56" i="21"/>
  <c r="AJ75" i="21"/>
  <c r="AK74" i="21"/>
  <c r="AK46" i="21"/>
  <c r="AK57" i="21"/>
  <c r="AJ55" i="21"/>
  <c r="AK63" i="21"/>
  <c r="AL64" i="21"/>
  <c r="AL51" i="21"/>
  <c r="AI52" i="21"/>
  <c r="AK49" i="21"/>
  <c r="AJ74" i="21"/>
  <c r="AK69" i="21"/>
  <c r="AJ43" i="21"/>
  <c r="AJ66" i="21"/>
  <c r="AL68" i="21"/>
  <c r="AI58" i="21"/>
  <c r="AG48" i="21"/>
  <c r="AK48" i="21"/>
  <c r="AJ53" i="21"/>
  <c r="AI46" i="21"/>
  <c r="AI47" i="21"/>
  <c r="AK68" i="21"/>
  <c r="AI75" i="21"/>
  <c r="AJ52" i="21"/>
  <c r="AL74" i="21"/>
  <c r="AL49" i="21"/>
  <c r="AL70" i="21"/>
  <c r="AI45" i="21"/>
  <c r="AL66" i="21"/>
  <c r="AK62" i="21"/>
  <c r="AK70" i="21"/>
  <c r="AL55" i="21"/>
  <c r="AG73" i="21"/>
  <c r="AI64" i="21"/>
  <c r="AI49" i="21"/>
  <c r="AJ63" i="21"/>
  <c r="AK73" i="21"/>
  <c r="AI50" i="21"/>
  <c r="AL58" i="21"/>
  <c r="AK75" i="21"/>
  <c r="AK45" i="21"/>
  <c r="AK51" i="21"/>
  <c r="AI71" i="21"/>
  <c r="AI57" i="21"/>
  <c r="AJ61" i="21"/>
  <c r="AL44" i="21"/>
  <c r="AJ68" i="21"/>
  <c r="AI72" i="21"/>
  <c r="AL47" i="21"/>
  <c r="AJ62" i="21"/>
  <c r="AJ54" i="21"/>
  <c r="AK66" i="21"/>
  <c r="AK71" i="21"/>
  <c r="AH69" i="21"/>
  <c r="AI70" i="21"/>
  <c r="AJ45" i="21"/>
  <c r="AL75" i="21"/>
  <c r="AI69" i="21"/>
  <c r="AI54" i="21"/>
  <c r="AH68" i="21"/>
  <c r="AG49" i="21"/>
  <c r="AH45" i="21"/>
  <c r="AH58" i="21"/>
  <c r="AG75" i="21"/>
  <c r="AL61" i="21"/>
  <c r="AG44" i="21"/>
  <c r="AG74" i="21"/>
  <c r="AG72" i="21"/>
  <c r="AK72" i="21"/>
  <c r="AK64" i="21"/>
  <c r="AH46" i="21"/>
  <c r="AG69" i="21"/>
  <c r="AI65" i="21"/>
  <c r="AJ51" i="21"/>
  <c r="AG58" i="21"/>
  <c r="AK67" i="21"/>
  <c r="AG68" i="21"/>
  <c r="AJ44" i="21"/>
  <c r="AI53" i="21"/>
  <c r="AH55" i="21"/>
  <c r="AL62" i="21"/>
  <c r="AI66" i="21"/>
  <c r="AH49" i="21"/>
  <c r="AI74" i="21"/>
  <c r="AG50" i="21"/>
  <c r="AH66" i="21"/>
  <c r="AL45" i="21"/>
  <c r="AH75" i="21"/>
  <c r="AL71" i="21"/>
  <c r="AJ64" i="21"/>
  <c r="AI63" i="21"/>
  <c r="AG63" i="21"/>
  <c r="AJ49" i="21"/>
  <c r="AH4" i="17" a="1"/>
  <c r="AH53" i="21"/>
  <c r="AG52" i="21"/>
  <c r="AK54" i="21"/>
  <c r="AF54" i="21"/>
  <c r="AG67" i="21"/>
  <c r="AK44" i="21"/>
  <c r="AH73" i="21"/>
  <c r="AJ47" i="21"/>
  <c r="AH63" i="21"/>
  <c r="AH56" i="21"/>
  <c r="AF56" i="21"/>
  <c r="AG62" i="21"/>
  <c r="AL73" i="21"/>
  <c r="AH48" i="21"/>
  <c r="AI68" i="21"/>
  <c r="AI61" i="21"/>
  <c r="AG47" i="21"/>
  <c r="AL65" i="21"/>
  <c r="AF65" i="21"/>
  <c r="AG64" i="21"/>
  <c r="AH64" i="21"/>
  <c r="AG56" i="21"/>
  <c r="AL57" i="21"/>
  <c r="AJ72" i="21"/>
  <c r="AG70" i="21"/>
  <c r="AL53" i="21"/>
  <c r="AK58" i="21"/>
  <c r="AH71" i="21"/>
  <c r="AH61" i="21"/>
  <c r="AG51" i="21"/>
  <c r="AH57" i="21"/>
  <c r="AG42" i="21"/>
  <c r="AF42" i="21"/>
  <c r="AG54" i="21"/>
  <c r="AG45" i="21"/>
  <c r="AJ69" i="21"/>
  <c r="AH50" i="21"/>
  <c r="AH72" i="21"/>
  <c r="AJ46" i="21"/>
  <c r="AI51" i="21"/>
  <c r="AG71" i="21"/>
  <c r="AG61" i="21"/>
  <c r="AK50" i="21"/>
  <c r="AL42" i="21"/>
  <c r="AH67" i="21"/>
  <c r="AG66" i="21"/>
  <c r="AH65" i="21"/>
  <c r="AG55" i="21"/>
  <c r="AH51" i="21"/>
  <c r="AK43" i="21"/>
  <c r="AF43" i="21"/>
  <c r="AH70" i="21"/>
  <c r="AH43" i="21"/>
  <c r="AJ70" i="21"/>
  <c r="AH52" i="21"/>
  <c r="AG53" i="21"/>
  <c r="AL52" i="21"/>
  <c r="AH44" i="21"/>
  <c r="AG46" i="21"/>
  <c r="AH74" i="21"/>
  <c r="AH47" i="21"/>
  <c r="AH62" i="21"/>
  <c r="AG57" i="21"/>
  <c r="AK55" i="21"/>
  <c r="AI67" i="21"/>
  <c r="AI60" i="21"/>
  <c r="O39" i="21" l="1"/>
  <c r="O31" i="21"/>
  <c r="O38" i="21"/>
  <c r="AH4" i="17"/>
  <c r="AL40" i="17"/>
  <c r="AM40" i="17"/>
  <c r="AN40" i="17"/>
  <c r="AN37" i="17"/>
  <c r="AM38" i="17"/>
  <c r="AN38" i="17"/>
  <c r="AK41" i="17"/>
  <c r="AL41" i="17"/>
  <c r="AK38" i="17"/>
  <c r="AL38" i="17"/>
  <c r="AL39" i="17"/>
  <c r="AM39" i="17"/>
  <c r="AN39" i="17"/>
  <c r="AK36" i="17"/>
  <c r="AM41" i="17"/>
  <c r="AL36" i="17"/>
  <c r="AN41" i="17"/>
  <c r="AM36" i="17"/>
  <c r="AK42" i="17"/>
  <c r="AN36" i="17"/>
  <c r="AL42" i="17"/>
  <c r="AK37" i="17"/>
  <c r="AM42" i="17"/>
  <c r="AL37" i="17"/>
  <c r="AN42" i="17"/>
  <c r="AK40" i="17"/>
  <c r="AK39" i="17"/>
  <c r="AM37" i="17"/>
  <c r="AM15" i="17"/>
  <c r="AK11" i="17"/>
  <c r="AL16" i="17"/>
  <c r="AL21" i="17"/>
  <c r="AN32" i="17"/>
  <c r="AN14" i="17"/>
  <c r="AN11" i="17"/>
  <c r="AM22" i="17"/>
  <c r="AM30" i="17"/>
  <c r="AN24" i="17"/>
  <c r="AN10" i="17"/>
  <c r="AK21" i="17"/>
  <c r="AL27" i="17"/>
  <c r="AM7" i="17"/>
  <c r="AN28" i="17"/>
  <c r="AL20" i="17"/>
  <c r="AN12" i="17"/>
  <c r="AK8" i="17"/>
  <c r="AN13" i="17"/>
  <c r="AL32" i="17"/>
  <c r="AN34" i="17"/>
  <c r="AN18" i="17"/>
  <c r="AM34" i="17"/>
  <c r="AL15" i="17"/>
  <c r="AN21" i="17"/>
  <c r="AK28" i="17"/>
  <c r="AK13" i="17"/>
  <c r="AM25" i="17"/>
  <c r="AM29" i="17"/>
  <c r="AM31" i="17"/>
  <c r="AM33" i="17"/>
  <c r="AN5" i="17"/>
  <c r="AM24" i="17"/>
  <c r="AK23" i="17"/>
  <c r="AL24" i="17"/>
  <c r="AL9" i="17"/>
  <c r="AM13" i="17"/>
  <c r="AN15" i="17"/>
  <c r="AL6" i="17"/>
  <c r="AN8" i="17"/>
  <c r="AK24" i="17"/>
  <c r="AK35" i="17"/>
  <c r="AM26" i="17"/>
  <c r="AK25" i="17"/>
  <c r="AL14" i="17"/>
  <c r="AK20" i="17"/>
  <c r="AL11" i="17"/>
  <c r="AL10" i="17"/>
  <c r="AN16" i="17"/>
  <c r="AK17" i="17"/>
  <c r="AL22" i="17"/>
  <c r="AN27" i="17"/>
  <c r="AM28" i="17"/>
  <c r="AM12" i="17"/>
  <c r="AN30" i="17"/>
  <c r="AN29" i="17"/>
  <c r="AM16" i="17"/>
  <c r="AM11" i="17"/>
  <c r="AK14" i="17"/>
  <c r="AM18" i="17"/>
  <c r="AN22" i="17"/>
  <c r="AK19" i="17"/>
  <c r="AL18" i="17"/>
  <c r="AM19" i="17"/>
  <c r="AM9" i="17"/>
  <c r="AN31" i="17"/>
  <c r="AN7" i="17"/>
  <c r="AL30" i="17"/>
  <c r="AM10" i="17"/>
  <c r="AN26" i="17"/>
  <c r="AL33" i="17"/>
  <c r="AK34" i="17"/>
  <c r="AK18" i="17"/>
  <c r="AK9" i="17"/>
  <c r="AL35" i="17"/>
  <c r="AN19" i="17"/>
  <c r="AK15" i="17"/>
  <c r="AK22" i="17"/>
  <c r="AN6" i="17"/>
  <c r="AL12" i="17"/>
  <c r="AN9" i="17"/>
  <c r="AN35" i="17"/>
  <c r="AL7" i="17"/>
  <c r="AL28" i="17"/>
  <c r="AL26" i="17"/>
  <c r="AN23" i="17"/>
  <c r="AM8" i="17"/>
  <c r="AL29" i="17"/>
  <c r="AL25" i="17"/>
  <c r="AM6" i="17"/>
  <c r="AK10" i="17"/>
  <c r="AN25" i="17"/>
  <c r="AK12" i="17"/>
  <c r="AK5" i="17"/>
  <c r="AM17" i="17"/>
  <c r="AN20" i="17"/>
  <c r="AK7" i="17"/>
  <c r="AK16" i="17"/>
  <c r="AM23" i="17"/>
  <c r="AK31" i="17"/>
  <c r="AM27" i="17"/>
  <c r="AL19" i="17"/>
  <c r="AK33" i="17"/>
  <c r="AN17" i="17"/>
  <c r="AM35" i="17"/>
  <c r="AL23" i="17"/>
  <c r="AL17" i="17"/>
  <c r="AL34" i="17"/>
  <c r="AK26" i="17"/>
  <c r="AN33" i="17"/>
  <c r="AM14" i="17"/>
  <c r="AK27" i="17"/>
  <c r="AK6" i="17"/>
  <c r="AL13" i="17"/>
  <c r="AM20" i="17"/>
  <c r="AK32" i="17"/>
  <c r="AM21" i="17"/>
  <c r="AM32" i="17"/>
  <c r="AL5" i="17"/>
  <c r="AM5" i="17"/>
  <c r="AL8" i="17"/>
  <c r="AK30" i="17"/>
  <c r="AK29" i="17"/>
  <c r="AL31" i="17"/>
  <c r="AW25" i="13"/>
  <c r="AG5" i="13"/>
  <c r="AG4" i="13"/>
  <c r="X5" i="13"/>
  <c r="X4" i="13"/>
  <c r="P5" i="13"/>
  <c r="P4" i="13"/>
  <c r="G5" i="13"/>
  <c r="G4" i="13"/>
  <c r="BS28" i="13"/>
  <c r="BD28" i="13"/>
  <c r="BX31" i="13"/>
  <c r="CH32" i="13"/>
  <c r="BC32" i="13"/>
  <c r="BD32" i="13"/>
  <c r="BE32" i="13"/>
  <c r="CB33" i="13"/>
  <c r="CH34" i="13"/>
  <c r="AW35" i="13"/>
  <c r="BH36" i="13"/>
  <c r="CH36" i="13"/>
  <c r="BD38" i="13"/>
  <c r="BJ39" i="13"/>
  <c r="BI39" i="13"/>
  <c r="BD40" i="13"/>
  <c r="BM41" i="13"/>
  <c r="AW41" i="13"/>
  <c r="BC41" i="13"/>
  <c r="BD41" i="13"/>
  <c r="BE41" i="13"/>
  <c r="BF41" i="13"/>
  <c r="BG41" i="13"/>
  <c r="BH41" i="13"/>
  <c r="BI41" i="13"/>
  <c r="BK41" i="13"/>
  <c r="BL41" i="13"/>
  <c r="BU41" i="13"/>
  <c r="BV41" i="13"/>
  <c r="BW41" i="13"/>
  <c r="BX41" i="13"/>
  <c r="BY41" i="13"/>
  <c r="BZ41" i="13"/>
  <c r="CA41" i="13"/>
  <c r="CB41" i="13"/>
  <c r="CC41" i="13"/>
  <c r="CD41" i="13"/>
  <c r="CE41" i="13"/>
  <c r="CF41" i="13"/>
  <c r="CH41" i="13"/>
  <c r="CI41" i="13"/>
  <c r="CJ41" i="13"/>
  <c r="BX42" i="13"/>
  <c r="BG43" i="13"/>
  <c r="BD45" i="13"/>
  <c r="BE46" i="13"/>
  <c r="BF46" i="13"/>
  <c r="BU47" i="13"/>
  <c r="AW47" i="13"/>
  <c r="BM47" i="13"/>
  <c r="BP48" i="13"/>
  <c r="BD50" i="13"/>
  <c r="BN52" i="13"/>
  <c r="BN54" i="13"/>
  <c r="BM54" i="13"/>
  <c r="BV54" i="13"/>
  <c r="BW54" i="13"/>
  <c r="BD55" i="13"/>
  <c r="AW56" i="13"/>
  <c r="BH57" i="13"/>
  <c r="BP58" i="13"/>
  <c r="C8" i="13"/>
  <c r="B8" i="13"/>
  <c r="AY6" i="13"/>
  <c r="AZ6" i="13"/>
  <c r="BA6" i="13"/>
  <c r="AX6" i="13"/>
  <c r="AV8" i="13"/>
  <c r="AV10" i="13" s="1"/>
  <c r="AW10" i="13"/>
  <c r="AW11" i="13"/>
  <c r="AW12" i="13"/>
  <c r="AW13" i="13"/>
  <c r="AW14" i="13"/>
  <c r="AW15" i="13"/>
  <c r="AW16" i="13"/>
  <c r="AW17" i="13"/>
  <c r="AW18" i="13"/>
  <c r="AW19" i="13"/>
  <c r="CJ6" i="13"/>
  <c r="CI6" i="13"/>
  <c r="CH6" i="13"/>
  <c r="CG6" i="13"/>
  <c r="CF6" i="13"/>
  <c r="CE6" i="13"/>
  <c r="CD6" i="13"/>
  <c r="CC6" i="13"/>
  <c r="CB6" i="13"/>
  <c r="CA6" i="13"/>
  <c r="BZ6" i="13"/>
  <c r="BY6" i="13"/>
  <c r="BX6" i="13"/>
  <c r="BW6" i="13"/>
  <c r="BV6" i="13"/>
  <c r="BU6" i="13"/>
  <c r="BT6" i="13"/>
  <c r="BS6" i="13"/>
  <c r="BR6" i="13"/>
  <c r="BQ6" i="13"/>
  <c r="BP6" i="13"/>
  <c r="BO6" i="13"/>
  <c r="BN6" i="13"/>
  <c r="BM6" i="13"/>
  <c r="BL6" i="13"/>
  <c r="BK6" i="13"/>
  <c r="BJ6" i="13"/>
  <c r="BI6" i="13"/>
  <c r="BH6" i="13"/>
  <c r="BG6" i="13"/>
  <c r="BF6" i="13"/>
  <c r="BE6" i="13"/>
  <c r="BD6" i="13"/>
  <c r="BC6" i="13"/>
  <c r="AZ58" i="17" l="1"/>
  <c r="BP58" i="21"/>
  <c r="AZ43" i="17"/>
  <c r="BP43" i="21"/>
  <c r="AZ49" i="17"/>
  <c r="BP49" i="21"/>
  <c r="AZ35" i="17"/>
  <c r="BP35" i="21"/>
  <c r="G32" i="13"/>
  <c r="CM32" i="13"/>
  <c r="H40" i="13"/>
  <c r="CN40" i="13"/>
  <c r="Q54" i="13"/>
  <c r="CW54" i="13"/>
  <c r="AI41" i="13"/>
  <c r="DO41" i="13"/>
  <c r="AG41" i="13"/>
  <c r="DM41" i="13"/>
  <c r="AF41" i="13"/>
  <c r="DL41" i="13"/>
  <c r="AC41" i="13"/>
  <c r="DI41" i="13"/>
  <c r="N39" i="13"/>
  <c r="CT39" i="13"/>
  <c r="AF33" i="13"/>
  <c r="DL33" i="13"/>
  <c r="R52" i="13"/>
  <c r="CX52" i="13"/>
  <c r="DJ41" i="13"/>
  <c r="AD41" i="13"/>
  <c r="T48" i="13"/>
  <c r="CZ48" i="13"/>
  <c r="AB41" i="13"/>
  <c r="DH41" i="13"/>
  <c r="H38" i="13"/>
  <c r="CN38" i="13"/>
  <c r="CW47" i="13"/>
  <c r="Q47" i="13"/>
  <c r="AA41" i="13"/>
  <c r="DG41" i="13"/>
  <c r="M39" i="13"/>
  <c r="CS39" i="13"/>
  <c r="CN55" i="13"/>
  <c r="H55" i="13"/>
  <c r="AA54" i="13"/>
  <c r="DG54" i="13"/>
  <c r="Z41" i="13"/>
  <c r="DF41" i="13"/>
  <c r="Y47" i="13"/>
  <c r="DE47" i="13"/>
  <c r="Y41" i="13"/>
  <c r="DE41" i="13"/>
  <c r="J46" i="13"/>
  <c r="CP46" i="13"/>
  <c r="P41" i="13"/>
  <c r="CV41" i="13"/>
  <c r="AL36" i="13"/>
  <c r="DR36" i="13"/>
  <c r="AN41" i="13"/>
  <c r="DT41" i="13"/>
  <c r="CN32" i="13"/>
  <c r="H32" i="13"/>
  <c r="AB31" i="13"/>
  <c r="DH31" i="13"/>
  <c r="AE41" i="13"/>
  <c r="DK41" i="13"/>
  <c r="O41" i="13"/>
  <c r="CU41" i="13"/>
  <c r="L36" i="13"/>
  <c r="CR36" i="13"/>
  <c r="AL41" i="13"/>
  <c r="DR41" i="13"/>
  <c r="DP41" i="13"/>
  <c r="AJ41" i="13"/>
  <c r="R54" i="13"/>
  <c r="CX54" i="13"/>
  <c r="W28" i="13"/>
  <c r="DC28" i="13"/>
  <c r="I46" i="13"/>
  <c r="CO46" i="13"/>
  <c r="M41" i="13"/>
  <c r="CS41" i="13"/>
  <c r="Q41" i="13"/>
  <c r="CW41" i="13"/>
  <c r="H50" i="13"/>
  <c r="CN50" i="13"/>
  <c r="CO41" i="13"/>
  <c r="I41" i="13"/>
  <c r="CN41" i="13"/>
  <c r="H41" i="13"/>
  <c r="I32" i="13"/>
  <c r="CO32" i="13"/>
  <c r="AL32" i="13"/>
  <c r="DR32" i="13"/>
  <c r="AH41" i="13"/>
  <c r="DN41" i="13"/>
  <c r="CZ58" i="13"/>
  <c r="T58" i="13"/>
  <c r="K43" i="13"/>
  <c r="CQ43" i="13"/>
  <c r="AM41" i="13"/>
  <c r="DS41" i="13"/>
  <c r="G41" i="13"/>
  <c r="CM41" i="13"/>
  <c r="Z54" i="13"/>
  <c r="DF54" i="13"/>
  <c r="H28" i="13"/>
  <c r="CN28" i="13"/>
  <c r="H45" i="13"/>
  <c r="CN45" i="13"/>
  <c r="L41" i="13"/>
  <c r="CR41" i="13"/>
  <c r="K41" i="13"/>
  <c r="CQ41" i="13"/>
  <c r="L57" i="13"/>
  <c r="CR57" i="13"/>
  <c r="AB42" i="13"/>
  <c r="DH42" i="13"/>
  <c r="J41" i="13"/>
  <c r="CP41" i="13"/>
  <c r="AL34" i="13"/>
  <c r="DR34" i="13"/>
  <c r="BP13" i="21"/>
  <c r="AZ13" i="17"/>
  <c r="BP12" i="21"/>
  <c r="AZ12" i="17"/>
  <c r="BP10" i="21"/>
  <c r="AZ10" i="17"/>
  <c r="BP14" i="21"/>
  <c r="AZ14" i="17"/>
  <c r="BP11" i="21"/>
  <c r="AZ11" i="17"/>
  <c r="BP25" i="21"/>
  <c r="AZ25" i="17"/>
  <c r="AW9" i="13"/>
  <c r="AS9" i="23" s="1"/>
  <c r="AS7" i="23" s="1"/>
  <c r="A9" i="13"/>
  <c r="BS9" i="13" s="1"/>
  <c r="BP19" i="21"/>
  <c r="AZ19" i="17"/>
  <c r="BP18" i="21"/>
  <c r="AZ18" i="17"/>
  <c r="BP17" i="21"/>
  <c r="AZ17" i="17"/>
  <c r="BP16" i="21"/>
  <c r="AZ16" i="17"/>
  <c r="BP15" i="21"/>
  <c r="AZ15" i="17"/>
  <c r="AP4" i="17" a="1"/>
  <c r="AP4" i="17" s="1"/>
  <c r="AU4" i="17" s="1"/>
  <c r="AN4" i="17"/>
  <c r="CR28" i="21"/>
  <c r="CN28" i="17"/>
  <c r="CG41" i="21"/>
  <c r="CC41" i="17"/>
  <c r="CF41" i="21"/>
  <c r="CB41" i="17"/>
  <c r="DG34" i="21"/>
  <c r="DC34" i="17"/>
  <c r="CD41" i="21"/>
  <c r="BZ41" i="17"/>
  <c r="DA33" i="21"/>
  <c r="CW33" i="17"/>
  <c r="DH41" i="21"/>
  <c r="DD41" i="17"/>
  <c r="CD32" i="21"/>
  <c r="BZ32" i="17"/>
  <c r="CC32" i="21"/>
  <c r="BY32" i="17"/>
  <c r="BX32" i="17"/>
  <c r="CB32" i="21"/>
  <c r="DG32" i="21"/>
  <c r="DC32" i="17"/>
  <c r="DC41" i="21"/>
  <c r="CY41" i="17"/>
  <c r="DA41" i="21"/>
  <c r="CW41" i="17"/>
  <c r="CC40" i="21"/>
  <c r="BY40" i="17"/>
  <c r="CC50" i="21"/>
  <c r="BY50" i="17"/>
  <c r="CH39" i="21"/>
  <c r="CD39" i="17"/>
  <c r="CI39" i="21"/>
  <c r="CE39" i="17"/>
  <c r="CO48" i="21"/>
  <c r="CK48" i="17"/>
  <c r="CS41" i="17"/>
  <c r="CW41" i="21"/>
  <c r="CC38" i="21"/>
  <c r="BY38" i="17"/>
  <c r="BY28" i="17"/>
  <c r="CC28" i="21"/>
  <c r="CX41" i="21"/>
  <c r="CT41" i="17"/>
  <c r="CL47" i="21"/>
  <c r="CH47" i="17"/>
  <c r="CR41" i="17"/>
  <c r="CV41" i="21"/>
  <c r="CO58" i="21"/>
  <c r="CK58" i="17"/>
  <c r="CF43" i="21"/>
  <c r="CB43" i="17"/>
  <c r="CC57" i="17"/>
  <c r="CG57" i="21"/>
  <c r="CE41" i="21"/>
  <c r="CA41" i="17"/>
  <c r="CC55" i="21"/>
  <c r="BY55" i="17"/>
  <c r="CC41" i="21"/>
  <c r="BY41" i="17"/>
  <c r="CV54" i="21"/>
  <c r="CR54" i="17"/>
  <c r="DG41" i="21"/>
  <c r="DC41" i="17"/>
  <c r="DE41" i="21"/>
  <c r="DA41" i="17"/>
  <c r="DD41" i="21"/>
  <c r="CZ41" i="17"/>
  <c r="CW31" i="21"/>
  <c r="CS31" i="17"/>
  <c r="DB41" i="21"/>
  <c r="CX41" i="17"/>
  <c r="CZ41" i="21"/>
  <c r="CV41" i="17"/>
  <c r="CY41" i="21"/>
  <c r="CU41" i="17"/>
  <c r="CU41" i="21"/>
  <c r="CQ41" i="17"/>
  <c r="CP47" i="17"/>
  <c r="CT47" i="21"/>
  <c r="CT41" i="21"/>
  <c r="CP41" i="17"/>
  <c r="CC45" i="21"/>
  <c r="BY45" i="17"/>
  <c r="CW42" i="21"/>
  <c r="CS42" i="17"/>
  <c r="DE41" i="17"/>
  <c r="DI41" i="21"/>
  <c r="CB41" i="21"/>
  <c r="BX41" i="17"/>
  <c r="CU54" i="21"/>
  <c r="CQ54" i="17"/>
  <c r="CL54" i="21"/>
  <c r="CH54" i="17"/>
  <c r="CI54" i="17"/>
  <c r="CM54" i="21"/>
  <c r="CM52" i="21"/>
  <c r="CI52" i="17"/>
  <c r="CL41" i="21"/>
  <c r="CH41" i="17"/>
  <c r="CE46" i="21"/>
  <c r="CA46" i="17"/>
  <c r="CK41" i="21"/>
  <c r="CG41" i="17"/>
  <c r="DG36" i="21"/>
  <c r="DC36" i="17"/>
  <c r="CD46" i="21"/>
  <c r="BZ46" i="17"/>
  <c r="CJ41" i="21"/>
  <c r="CF41" i="17"/>
  <c r="CC36" i="17"/>
  <c r="CG36" i="21"/>
  <c r="CD41" i="17"/>
  <c r="CH41" i="21"/>
  <c r="AL4" i="17"/>
  <c r="AK4" i="17"/>
  <c r="AM4" i="17"/>
  <c r="BE39" i="13"/>
  <c r="BP54" i="13"/>
  <c r="BU54" i="13"/>
  <c r="BO54" i="13"/>
  <c r="BC28" i="13"/>
  <c r="CA53" i="13"/>
  <c r="BY38" i="13"/>
  <c r="BX56" i="13"/>
  <c r="BX38" i="13"/>
  <c r="BE24" i="13"/>
  <c r="BW56" i="13"/>
  <c r="BW38" i="13"/>
  <c r="BD24" i="13"/>
  <c r="CC43" i="13"/>
  <c r="BV38" i="13"/>
  <c r="BT47" i="13"/>
  <c r="CA43" i="13"/>
  <c r="BU38" i="13"/>
  <c r="BY43" i="13"/>
  <c r="BX43" i="13"/>
  <c r="BW43" i="13"/>
  <c r="CE40" i="13"/>
  <c r="BC38" i="13"/>
  <c r="AW38" i="13"/>
  <c r="CD26" i="13"/>
  <c r="CD40" i="13"/>
  <c r="AW26" i="13"/>
  <c r="BZ34" i="13"/>
  <c r="BV30" i="13"/>
  <c r="BH50" i="13"/>
  <c r="CE50" i="13"/>
  <c r="BU50" i="13"/>
  <c r="BP50" i="13"/>
  <c r="BG50" i="13"/>
  <c r="BZ48" i="13"/>
  <c r="AW23" i="13"/>
  <c r="CI48" i="13"/>
  <c r="BE50" i="13"/>
  <c r="BY48" i="13"/>
  <c r="CB20" i="13"/>
  <c r="CH50" i="13"/>
  <c r="BC50" i="13"/>
  <c r="BX48" i="13"/>
  <c r="BT41" i="13"/>
  <c r="CB50" i="13"/>
  <c r="BI50" i="13"/>
  <c r="AW50" i="13"/>
  <c r="BI48" i="13"/>
  <c r="BS41" i="13"/>
  <c r="CE48" i="13"/>
  <c r="BH48" i="13"/>
  <c r="BR41" i="13"/>
  <c r="BU31" i="13"/>
  <c r="CC50" i="13"/>
  <c r="BF48" i="13"/>
  <c r="BV45" i="13"/>
  <c r="BQ41" i="13"/>
  <c r="BT31" i="13"/>
  <c r="CG50" i="13"/>
  <c r="BT50" i="13"/>
  <c r="CG48" i="13"/>
  <c r="BE48" i="13"/>
  <c r="BU45" i="13"/>
  <c r="BO41" i="13"/>
  <c r="BS31" i="13"/>
  <c r="BC22" i="13"/>
  <c r="BV50" i="13"/>
  <c r="CH48" i="13"/>
  <c r="CC48" i="13"/>
  <c r="AW48" i="13"/>
  <c r="BN41" i="13"/>
  <c r="CG34" i="13"/>
  <c r="BR31" i="13"/>
  <c r="AW22" i="13"/>
  <c r="AW20" i="13"/>
  <c r="BZ50" i="13"/>
  <c r="CJ48" i="13"/>
  <c r="BX54" i="13"/>
  <c r="CF34" i="13"/>
  <c r="BQ31" i="13"/>
  <c r="CH52" i="13"/>
  <c r="CA40" i="13"/>
  <c r="CH51" i="13"/>
  <c r="BE34" i="13"/>
  <c r="CE52" i="13"/>
  <c r="CG51" i="13"/>
  <c r="BF50" i="13"/>
  <c r="CF48" i="13"/>
  <c r="BU40" i="13"/>
  <c r="BT38" i="13"/>
  <c r="AW36" i="13"/>
  <c r="BG32" i="13"/>
  <c r="BS30" i="13"/>
  <c r="CG52" i="13"/>
  <c r="BE36" i="13"/>
  <c r="BX34" i="13"/>
  <c r="BU30" i="13"/>
  <c r="CC57" i="13"/>
  <c r="CF52" i="13"/>
  <c r="BV40" i="13"/>
  <c r="BD36" i="13"/>
  <c r="BT30" i="13"/>
  <c r="CD52" i="13"/>
  <c r="CD43" i="13"/>
  <c r="BC40" i="13"/>
  <c r="BS38" i="13"/>
  <c r="BF32" i="13"/>
  <c r="BI24" i="13"/>
  <c r="CA52" i="13"/>
  <c r="BZ56" i="13"/>
  <c r="BU52" i="13"/>
  <c r="BV43" i="13"/>
  <c r="BH39" i="13"/>
  <c r="CH33" i="13"/>
  <c r="BC24" i="13"/>
  <c r="BX52" i="13"/>
  <c r="CI33" i="13"/>
  <c r="BY56" i="13"/>
  <c r="BH52" i="13"/>
  <c r="CD50" i="13"/>
  <c r="BG48" i="13"/>
  <c r="BC43" i="13"/>
  <c r="BG39" i="13"/>
  <c r="BL33" i="13"/>
  <c r="BZ52" i="13"/>
  <c r="BD46" i="13"/>
  <c r="BG52" i="13"/>
  <c r="AW43" i="13"/>
  <c r="BK33" i="13"/>
  <c r="CC24" i="13"/>
  <c r="BE52" i="13"/>
  <c r="BW53" i="13"/>
  <c r="BD52" i="13"/>
  <c r="BY50" i="13"/>
  <c r="CJ49" i="13"/>
  <c r="BG33" i="13"/>
  <c r="BO28" i="13"/>
  <c r="BY52" i="13"/>
  <c r="BF52" i="13"/>
  <c r="BJ33" i="13"/>
  <c r="BR28" i="13"/>
  <c r="BP28" i="13"/>
  <c r="BV53" i="13"/>
  <c r="BC52" i="13"/>
  <c r="BX50" i="13"/>
  <c r="CI49" i="13"/>
  <c r="BF33" i="13"/>
  <c r="BN28" i="13"/>
  <c r="BW50" i="13"/>
  <c r="BE33" i="13"/>
  <c r="BM28" i="13"/>
  <c r="BX24" i="13"/>
  <c r="CC52" i="13"/>
  <c r="BI33" i="13"/>
  <c r="CI34" i="13"/>
  <c r="BD33" i="13"/>
  <c r="BL28" i="13"/>
  <c r="BC33" i="13"/>
  <c r="BG28" i="13"/>
  <c r="CB57" i="13"/>
  <c r="BT40" i="13"/>
  <c r="CA57" i="13"/>
  <c r="CB52" i="13"/>
  <c r="CD48" i="13"/>
  <c r="BH28" i="13"/>
  <c r="BH22" i="13"/>
  <c r="BZ57" i="13"/>
  <c r="BT48" i="13"/>
  <c r="BZ22" i="13"/>
  <c r="BU57" i="13"/>
  <c r="BS52" i="13"/>
  <c r="BT57" i="13"/>
  <c r="BR52" i="13"/>
  <c r="BS50" i="13"/>
  <c r="BS48" i="13"/>
  <c r="CI26" i="13"/>
  <c r="BX22" i="13"/>
  <c r="CI23" i="13"/>
  <c r="BQ52" i="13"/>
  <c r="BR50" i="13"/>
  <c r="BR48" i="13"/>
  <c r="BW22" i="13"/>
  <c r="BS57" i="13"/>
  <c r="BG57" i="13"/>
  <c r="BP52" i="13"/>
  <c r="BQ50" i="13"/>
  <c r="BQ48" i="13"/>
  <c r="CB44" i="13"/>
  <c r="CJ28" i="13"/>
  <c r="BV22" i="13"/>
  <c r="CF22" i="13"/>
  <c r="CA44" i="13"/>
  <c r="BR32" i="13"/>
  <c r="CG28" i="13"/>
  <c r="BE57" i="13"/>
  <c r="BM52" i="13"/>
  <c r="BO50" i="13"/>
  <c r="BN48" i="13"/>
  <c r="BX44" i="13"/>
  <c r="BX35" i="13"/>
  <c r="BQ32" i="13"/>
  <c r="CE28" i="13"/>
  <c r="BT22" i="13"/>
  <c r="BX57" i="13"/>
  <c r="BF57" i="13"/>
  <c r="BO52" i="13"/>
  <c r="BD57" i="13"/>
  <c r="BL52" i="13"/>
  <c r="BN50" i="13"/>
  <c r="BM48" i="13"/>
  <c r="BT44" i="13"/>
  <c r="BX37" i="13"/>
  <c r="BW35" i="13"/>
  <c r="BP32" i="13"/>
  <c r="CD28" i="13"/>
  <c r="CA23" i="13"/>
  <c r="BG22" i="13"/>
  <c r="BY57" i="13"/>
  <c r="BV57" i="13"/>
  <c r="BC57" i="13"/>
  <c r="BK52" i="13"/>
  <c r="BM50" i="13"/>
  <c r="BL48" i="13"/>
  <c r="BS44" i="13"/>
  <c r="BW37" i="13"/>
  <c r="BV35" i="13"/>
  <c r="BN32" i="13"/>
  <c r="CC28" i="13"/>
  <c r="BF22" i="13"/>
  <c r="CF23" i="13"/>
  <c r="BU22" i="13"/>
  <c r="AW57" i="13"/>
  <c r="CJ52" i="13"/>
  <c r="BJ52" i="13"/>
  <c r="CJ50" i="13"/>
  <c r="BL50" i="13"/>
  <c r="BK48" i="13"/>
  <c r="BP44" i="13"/>
  <c r="BU37" i="13"/>
  <c r="BU35" i="13"/>
  <c r="BM32" i="13"/>
  <c r="BZ28" i="13"/>
  <c r="CC22" i="13"/>
  <c r="BW57" i="13"/>
  <c r="BW48" i="13"/>
  <c r="CA22" i="13"/>
  <c r="BO48" i="13"/>
  <c r="CI52" i="13"/>
  <c r="BI52" i="13"/>
  <c r="CI50" i="13"/>
  <c r="BK50" i="13"/>
  <c r="BJ48" i="13"/>
  <c r="BO44" i="13"/>
  <c r="BY42" i="13"/>
  <c r="BT37" i="13"/>
  <c r="BT35" i="13"/>
  <c r="CJ33" i="13"/>
  <c r="BH32" i="13"/>
  <c r="BW30" i="13"/>
  <c r="BT55" i="13"/>
  <c r="BR55" i="13"/>
  <c r="CH49" i="13"/>
  <c r="BT45" i="13"/>
  <c r="BW42" i="13"/>
  <c r="BQ30" i="13"/>
  <c r="BQ53" i="13"/>
  <c r="CA51" i="13"/>
  <c r="BL45" i="13"/>
  <c r="CI46" i="13"/>
  <c r="BM53" i="13"/>
  <c r="BG55" i="13"/>
  <c r="BP57" i="13"/>
  <c r="BJ56" i="13"/>
  <c r="CD55" i="13"/>
  <c r="BF55" i="13"/>
  <c r="BK53" i="13"/>
  <c r="BI51" i="13"/>
  <c r="BS49" i="13"/>
  <c r="BQ46" i="13"/>
  <c r="CF45" i="13"/>
  <c r="BH45" i="13"/>
  <c r="BO43" i="13"/>
  <c r="CH42" i="13"/>
  <c r="BH42" i="13"/>
  <c r="CI39" i="13"/>
  <c r="CH38" i="13"/>
  <c r="BL38" i="13"/>
  <c r="CG37" i="13"/>
  <c r="BI37" i="13"/>
  <c r="BU36" i="13"/>
  <c r="CH35" i="13"/>
  <c r="BK35" i="13"/>
  <c r="CG30" i="13"/>
  <c r="BJ30" i="13"/>
  <c r="BI29" i="13"/>
  <c r="BQ22" i="13"/>
  <c r="BV56" i="13"/>
  <c r="BT53" i="13"/>
  <c r="BU56" i="13"/>
  <c r="CC51" i="13"/>
  <c r="BN45" i="13"/>
  <c r="BN42" i="13"/>
  <c r="BQ56" i="13"/>
  <c r="BR43" i="13"/>
  <c r="CJ30" i="13"/>
  <c r="CI38" i="13"/>
  <c r="CH37" i="13"/>
  <c r="CI35" i="13"/>
  <c r="BK30" i="13"/>
  <c r="BO57" i="13"/>
  <c r="CH56" i="13"/>
  <c r="BI56" i="13"/>
  <c r="CC55" i="13"/>
  <c r="BE55" i="13"/>
  <c r="BJ53" i="13"/>
  <c r="BH51" i="13"/>
  <c r="BK49" i="13"/>
  <c r="BP46" i="13"/>
  <c r="CE45" i="13"/>
  <c r="BG45" i="13"/>
  <c r="BN43" i="13"/>
  <c r="CG42" i="13"/>
  <c r="BG42" i="13"/>
  <c r="CH39" i="13"/>
  <c r="CG38" i="13"/>
  <c r="BK38" i="13"/>
  <c r="CF37" i="13"/>
  <c r="BH37" i="13"/>
  <c r="BT36" i="13"/>
  <c r="CG35" i="13"/>
  <c r="BJ35" i="13"/>
  <c r="CF30" i="13"/>
  <c r="BI30" i="13"/>
  <c r="BH29" i="13"/>
  <c r="BP22" i="13"/>
  <c r="CE51" i="13"/>
  <c r="BN55" i="13"/>
  <c r="BO45" i="13"/>
  <c r="BO42" i="13"/>
  <c r="BQ35" i="13"/>
  <c r="BP53" i="13"/>
  <c r="BZ51" i="13"/>
  <c r="BM45" i="13"/>
  <c r="CH55" i="13"/>
  <c r="BO53" i="13"/>
  <c r="BM37" i="13"/>
  <c r="BO38" i="13"/>
  <c r="BR57" i="13"/>
  <c r="CF55" i="13"/>
  <c r="BU49" i="13"/>
  <c r="CE55" i="13"/>
  <c r="BL53" i="13"/>
  <c r="BT49" i="13"/>
  <c r="BM38" i="13"/>
  <c r="BR22" i="13"/>
  <c r="CJ57" i="13"/>
  <c r="BN57" i="13"/>
  <c r="CG56" i="13"/>
  <c r="BH56" i="13"/>
  <c r="CB55" i="13"/>
  <c r="BC55" i="13"/>
  <c r="BF53" i="13"/>
  <c r="BG51" i="13"/>
  <c r="BJ49" i="13"/>
  <c r="BO46" i="13"/>
  <c r="CD45" i="13"/>
  <c r="BF45" i="13"/>
  <c r="BM43" i="13"/>
  <c r="CF42" i="13"/>
  <c r="BF42" i="13"/>
  <c r="BX39" i="13"/>
  <c r="CF38" i="13"/>
  <c r="BJ38" i="13"/>
  <c r="CE37" i="13"/>
  <c r="BG37" i="13"/>
  <c r="BS36" i="13"/>
  <c r="CF35" i="13"/>
  <c r="BI35" i="13"/>
  <c r="CE30" i="13"/>
  <c r="BH30" i="13"/>
  <c r="BG29" i="13"/>
  <c r="BO22" i="13"/>
  <c r="BR35" i="13"/>
  <c r="BL55" i="13"/>
  <c r="BK55" i="13"/>
  <c r="CJ46" i="13"/>
  <c r="BL42" i="13"/>
  <c r="CG29" i="13"/>
  <c r="BL37" i="13"/>
  <c r="BN35" i="13"/>
  <c r="BM30" i="13"/>
  <c r="BT51" i="13"/>
  <c r="BJ45" i="13"/>
  <c r="BQ43" i="13"/>
  <c r="BN38" i="13"/>
  <c r="CI37" i="13"/>
  <c r="BW36" i="13"/>
  <c r="BM35" i="13"/>
  <c r="CG45" i="13"/>
  <c r="BI45" i="13"/>
  <c r="BP43" i="13"/>
  <c r="CI42" i="13"/>
  <c r="BI42" i="13"/>
  <c r="CJ39" i="13"/>
  <c r="BJ37" i="13"/>
  <c r="BL35" i="13"/>
  <c r="CD29" i="13"/>
  <c r="CI57" i="13"/>
  <c r="BM57" i="13"/>
  <c r="CF56" i="13"/>
  <c r="BG56" i="13"/>
  <c r="BZ55" i="13"/>
  <c r="AW55" i="13"/>
  <c r="CJ53" i="13"/>
  <c r="BE53" i="13"/>
  <c r="BF51" i="13"/>
  <c r="BI49" i="13"/>
  <c r="BN46" i="13"/>
  <c r="CC45" i="13"/>
  <c r="BE45" i="13"/>
  <c r="BL43" i="13"/>
  <c r="CE42" i="13"/>
  <c r="BE42" i="13"/>
  <c r="BW39" i="13"/>
  <c r="CE38" i="13"/>
  <c r="BI38" i="13"/>
  <c r="CD37" i="13"/>
  <c r="BF37" i="13"/>
  <c r="BR36" i="13"/>
  <c r="CE35" i="13"/>
  <c r="BG35" i="13"/>
  <c r="CD30" i="13"/>
  <c r="BG30" i="13"/>
  <c r="BD29" i="13"/>
  <c r="BN22" i="13"/>
  <c r="BV42" i="13"/>
  <c r="BT56" i="13"/>
  <c r="BR53" i="13"/>
  <c r="CB49" i="13"/>
  <c r="BS56" i="13"/>
  <c r="BP35" i="13"/>
  <c r="BV49" i="13"/>
  <c r="BK42" i="13"/>
  <c r="CD46" i="13"/>
  <c r="BQ57" i="13"/>
  <c r="CA46" i="13"/>
  <c r="BV36" i="13"/>
  <c r="BH49" i="13"/>
  <c r="CD42" i="13"/>
  <c r="CC35" i="13"/>
  <c r="BF35" i="13"/>
  <c r="CG32" i="13"/>
  <c r="CE31" i="13"/>
  <c r="CC30" i="13"/>
  <c r="BF30" i="13"/>
  <c r="BC29" i="13"/>
  <c r="BM22" i="13"/>
  <c r="BN20" i="13"/>
  <c r="BQ55" i="13"/>
  <c r="CE49" i="13"/>
  <c r="BQ37" i="13"/>
  <c r="BS35" i="13"/>
  <c r="BR30" i="13"/>
  <c r="BU43" i="13"/>
  <c r="BO37" i="13"/>
  <c r="CJ55" i="13"/>
  <c r="BM42" i="13"/>
  <c r="BN37" i="13"/>
  <c r="CE36" i="13"/>
  <c r="BO30" i="13"/>
  <c r="BP56" i="13"/>
  <c r="BN30" i="13"/>
  <c r="BN53" i="13"/>
  <c r="BX36" i="13"/>
  <c r="BK37" i="13"/>
  <c r="BS22" i="13"/>
  <c r="BK56" i="13"/>
  <c r="CC37" i="13"/>
  <c r="CG57" i="13"/>
  <c r="BK57" i="13"/>
  <c r="CD56" i="13"/>
  <c r="BE56" i="13"/>
  <c r="BX55" i="13"/>
  <c r="CG53" i="13"/>
  <c r="AW53" i="13"/>
  <c r="BD51" i="13"/>
  <c r="BC49" i="13"/>
  <c r="BJ46" i="13"/>
  <c r="BZ45" i="13"/>
  <c r="AW45" i="13"/>
  <c r="CI43" i="13"/>
  <c r="BJ43" i="13"/>
  <c r="CC42" i="13"/>
  <c r="BC42" i="13"/>
  <c r="BM39" i="13"/>
  <c r="CC38" i="13"/>
  <c r="BG38" i="13"/>
  <c r="CB37" i="13"/>
  <c r="BD37" i="13"/>
  <c r="BN36" i="13"/>
  <c r="CB35" i="13"/>
  <c r="BE35" i="13"/>
  <c r="CF32" i="13"/>
  <c r="CD31" i="13"/>
  <c r="CB30" i="13"/>
  <c r="BD30" i="13"/>
  <c r="CJ22" i="13"/>
  <c r="BL22" i="13"/>
  <c r="BO24" i="13"/>
  <c r="BS55" i="13"/>
  <c r="CD51" i="13"/>
  <c r="CD49" i="13"/>
  <c r="BR45" i="13"/>
  <c r="BT42" i="13"/>
  <c r="BP37" i="13"/>
  <c r="CG36" i="13"/>
  <c r="BY51" i="13"/>
  <c r="CD36" i="13"/>
  <c r="BO56" i="13"/>
  <c r="CG55" i="13"/>
  <c r="BU51" i="13"/>
  <c r="BK45" i="13"/>
  <c r="BH55" i="13"/>
  <c r="CJ42" i="13"/>
  <c r="CJ38" i="13"/>
  <c r="CJ35" i="13"/>
  <c r="CH30" i="13"/>
  <c r="CH57" i="13"/>
  <c r="BC45" i="13"/>
  <c r="CJ43" i="13"/>
  <c r="BK43" i="13"/>
  <c r="BD42" i="13"/>
  <c r="BE37" i="13"/>
  <c r="CF57" i="13"/>
  <c r="BJ57" i="13"/>
  <c r="CC56" i="13"/>
  <c r="BD56" i="13"/>
  <c r="BW55" i="13"/>
  <c r="CD53" i="13"/>
  <c r="BC51" i="13"/>
  <c r="AW49" i="13"/>
  <c r="BI46" i="13"/>
  <c r="BY45" i="13"/>
  <c r="CH43" i="13"/>
  <c r="BI43" i="13"/>
  <c r="CB42" i="13"/>
  <c r="AW42" i="13"/>
  <c r="BL39" i="13"/>
  <c r="CB38" i="13"/>
  <c r="BF38" i="13"/>
  <c r="CA37" i="13"/>
  <c r="BC37" i="13"/>
  <c r="BK36" i="13"/>
  <c r="CA35" i="13"/>
  <c r="BD35" i="13"/>
  <c r="CE32" i="13"/>
  <c r="BZ31" i="13"/>
  <c r="BZ30" i="13"/>
  <c r="BC30" i="13"/>
  <c r="CI22" i="13"/>
  <c r="BK22" i="13"/>
  <c r="CF51" i="13"/>
  <c r="BU53" i="13"/>
  <c r="BP55" i="13"/>
  <c r="BS37" i="13"/>
  <c r="BS53" i="13"/>
  <c r="CC49" i="13"/>
  <c r="CB51" i="13"/>
  <c r="BP30" i="13"/>
  <c r="CJ29" i="13"/>
  <c r="BJ55" i="13"/>
  <c r="BP38" i="13"/>
  <c r="CF29" i="13"/>
  <c r="BN56" i="13"/>
  <c r="CH45" i="13"/>
  <c r="BJ42" i="13"/>
  <c r="CI30" i="13"/>
  <c r="BL30" i="13"/>
  <c r="CE29" i="13"/>
  <c r="BL57" i="13"/>
  <c r="BF56" i="13"/>
  <c r="BY55" i="13"/>
  <c r="CI53" i="13"/>
  <c r="BD53" i="13"/>
  <c r="BE51" i="13"/>
  <c r="CB45" i="13"/>
  <c r="BN39" i="13"/>
  <c r="CD38" i="13"/>
  <c r="BQ36" i="13"/>
  <c r="CE57" i="13"/>
  <c r="BI57" i="13"/>
  <c r="CB56" i="13"/>
  <c r="BC56" i="13"/>
  <c r="BV55" i="13"/>
  <c r="CC53" i="13"/>
  <c r="BV47" i="13"/>
  <c r="BH46" i="13"/>
  <c r="BX45" i="13"/>
  <c r="CG43" i="13"/>
  <c r="BH43" i="13"/>
  <c r="CA42" i="13"/>
  <c r="BK39" i="13"/>
  <c r="CA38" i="13"/>
  <c r="BE38" i="13"/>
  <c r="BZ37" i="13"/>
  <c r="AW37" i="13"/>
  <c r="BJ36" i="13"/>
  <c r="BZ35" i="13"/>
  <c r="BC35" i="13"/>
  <c r="BW32" i="13"/>
  <c r="BY31" i="13"/>
  <c r="BY30" i="13"/>
  <c r="AW30" i="13"/>
  <c r="CH22" i="13"/>
  <c r="BJ22" i="13"/>
  <c r="BX25" i="13"/>
  <c r="BS45" i="13"/>
  <c r="BO55" i="13"/>
  <c r="BP45" i="13"/>
  <c r="BS42" i="13"/>
  <c r="BY49" i="13"/>
  <c r="BR38" i="13"/>
  <c r="BX49" i="13"/>
  <c r="BT43" i="13"/>
  <c r="BQ38" i="13"/>
  <c r="BW49" i="13"/>
  <c r="CJ45" i="13"/>
  <c r="BS43" i="13"/>
  <c r="BO35" i="13"/>
  <c r="BI55" i="13"/>
  <c r="CI45" i="13"/>
  <c r="CJ37" i="13"/>
  <c r="BS51" i="13"/>
  <c r="CE56" i="13"/>
  <c r="BM46" i="13"/>
  <c r="BH38" i="13"/>
  <c r="CD57" i="13"/>
  <c r="CA56" i="13"/>
  <c r="BU55" i="13"/>
  <c r="CB53" i="13"/>
  <c r="BG46" i="13"/>
  <c r="BW45" i="13"/>
  <c r="CF43" i="13"/>
  <c r="BF43" i="13"/>
  <c r="BZ42" i="13"/>
  <c r="BZ38" i="13"/>
  <c r="BY37" i="13"/>
  <c r="BI36" i="13"/>
  <c r="BY35" i="13"/>
  <c r="BU32" i="13"/>
  <c r="BX30" i="13"/>
  <c r="CG22" i="13"/>
  <c r="AV20" i="13"/>
  <c r="AV51" i="13"/>
  <c r="AV49" i="13"/>
  <c r="AV53" i="13"/>
  <c r="AV27" i="13"/>
  <c r="AV25" i="13"/>
  <c r="AV41" i="13"/>
  <c r="AV24" i="13"/>
  <c r="AV48" i="13"/>
  <c r="AV50" i="13"/>
  <c r="BC25" i="13"/>
  <c r="BY25" i="13"/>
  <c r="BD25" i="13"/>
  <c r="BZ25" i="13"/>
  <c r="BE25" i="13"/>
  <c r="CA25" i="13"/>
  <c r="BF25" i="13"/>
  <c r="CB25" i="13"/>
  <c r="BG25" i="13"/>
  <c r="CC25" i="13"/>
  <c r="BH25" i="13"/>
  <c r="CD25" i="13"/>
  <c r="BI25" i="13"/>
  <c r="CE25" i="13"/>
  <c r="BJ25" i="13"/>
  <c r="CF25" i="13"/>
  <c r="BK25" i="13"/>
  <c r="CG25" i="13"/>
  <c r="BL25" i="13"/>
  <c r="CH25" i="13"/>
  <c r="BM25" i="13"/>
  <c r="CI25" i="13"/>
  <c r="BN25" i="13"/>
  <c r="CJ25" i="13"/>
  <c r="BO25" i="13"/>
  <c r="BP25" i="13"/>
  <c r="BQ25" i="13"/>
  <c r="BR25" i="13"/>
  <c r="BV25" i="13"/>
  <c r="BW25" i="13"/>
  <c r="BU25" i="13"/>
  <c r="BT25" i="13"/>
  <c r="BS25" i="13"/>
  <c r="AW24" i="13"/>
  <c r="AV47" i="13"/>
  <c r="AV45" i="13"/>
  <c r="AV46" i="13"/>
  <c r="AV57" i="13"/>
  <c r="AV29" i="13"/>
  <c r="AV36" i="13"/>
  <c r="AV35" i="13"/>
  <c r="AV21" i="13"/>
  <c r="AV40" i="13"/>
  <c r="AV38" i="13"/>
  <c r="AV28" i="13"/>
  <c r="AV26" i="13"/>
  <c r="AV44" i="13"/>
  <c r="AV30" i="13"/>
  <c r="AV23" i="13"/>
  <c r="AV39" i="13"/>
  <c r="AV42" i="13"/>
  <c r="AV33" i="13"/>
  <c r="AV31" i="13"/>
  <c r="AV52" i="13"/>
  <c r="AV55" i="13"/>
  <c r="AV43" i="13"/>
  <c r="AV37" i="13"/>
  <c r="AV22" i="13"/>
  <c r="AV58" i="13"/>
  <c r="AV54" i="13"/>
  <c r="AV56" i="13"/>
  <c r="AV34" i="13"/>
  <c r="AV32" i="13"/>
  <c r="CA27" i="13"/>
  <c r="BW27" i="13"/>
  <c r="AW27" i="13"/>
  <c r="BF27" i="13"/>
  <c r="BP47" i="13"/>
  <c r="BQ47" i="13"/>
  <c r="BN47" i="13"/>
  <c r="BO47" i="13"/>
  <c r="BR47" i="13"/>
  <c r="BS47" i="13"/>
  <c r="BY47" i="13"/>
  <c r="BZ47" i="13"/>
  <c r="BC47" i="13"/>
  <c r="CG47" i="13"/>
  <c r="BI47" i="13"/>
  <c r="BD47" i="13"/>
  <c r="CH47" i="13"/>
  <c r="BE47" i="13"/>
  <c r="CI47" i="13"/>
  <c r="BF47" i="13"/>
  <c r="CJ47" i="13"/>
  <c r="BG47" i="13"/>
  <c r="BH47" i="13"/>
  <c r="BJ47" i="13"/>
  <c r="BK47" i="13"/>
  <c r="BL47" i="13"/>
  <c r="BX47" i="13"/>
  <c r="CA47" i="13"/>
  <c r="CC47" i="13"/>
  <c r="CD47" i="13"/>
  <c r="CE47" i="13"/>
  <c r="CB47" i="13"/>
  <c r="BL44" i="13"/>
  <c r="CH44" i="13"/>
  <c r="BQ44" i="13"/>
  <c r="BR44" i="13"/>
  <c r="BU44" i="13"/>
  <c r="BV44" i="13"/>
  <c r="AW44" i="13"/>
  <c r="BW44" i="13"/>
  <c r="BY44" i="13"/>
  <c r="BZ44" i="13"/>
  <c r="BD44" i="13"/>
  <c r="CF44" i="13"/>
  <c r="BE44" i="13"/>
  <c r="CG44" i="13"/>
  <c r="BC44" i="13"/>
  <c r="BF44" i="13"/>
  <c r="BG44" i="13"/>
  <c r="BH44" i="13"/>
  <c r="BI44" i="13"/>
  <c r="BJ44" i="13"/>
  <c r="BK44" i="13"/>
  <c r="BM44" i="13"/>
  <c r="BN44" i="13"/>
  <c r="CC44" i="13"/>
  <c r="CD44" i="13"/>
  <c r="CI44" i="13"/>
  <c r="CJ44" i="13"/>
  <c r="CE44" i="13"/>
  <c r="BH54" i="13"/>
  <c r="CD54" i="13"/>
  <c r="BQ54" i="13"/>
  <c r="BR54" i="13"/>
  <c r="BS54" i="13"/>
  <c r="BT54" i="13"/>
  <c r="BZ54" i="13"/>
  <c r="CA54" i="13"/>
  <c r="CB54" i="13"/>
  <c r="BE54" i="13"/>
  <c r="CI54" i="13"/>
  <c r="AW54" i="13"/>
  <c r="CC54" i="13"/>
  <c r="CE54" i="13"/>
  <c r="CF54" i="13"/>
  <c r="BC54" i="13"/>
  <c r="CG54" i="13"/>
  <c r="BD54" i="13"/>
  <c r="CH54" i="13"/>
  <c r="BF54" i="13"/>
  <c r="CJ54" i="13"/>
  <c r="BG54" i="13"/>
  <c r="BI54" i="13"/>
  <c r="BJ54" i="13"/>
  <c r="BK54" i="13"/>
  <c r="BL54" i="13"/>
  <c r="BF58" i="13"/>
  <c r="CB58" i="13"/>
  <c r="BE58" i="13"/>
  <c r="CC58" i="13"/>
  <c r="BG58" i="13"/>
  <c r="CD58" i="13"/>
  <c r="BC58" i="13"/>
  <c r="CE58" i="13"/>
  <c r="BD58" i="13"/>
  <c r="CF58" i="13"/>
  <c r="BM58" i="13"/>
  <c r="BN58" i="13"/>
  <c r="BU58" i="13"/>
  <c r="BZ58" i="13"/>
  <c r="BV58" i="13"/>
  <c r="BW58" i="13"/>
  <c r="BX58" i="13"/>
  <c r="BY58" i="13"/>
  <c r="AW58" i="13"/>
  <c r="CA58" i="13"/>
  <c r="CG58" i="13"/>
  <c r="CH58" i="13"/>
  <c r="CI58" i="13"/>
  <c r="BH58" i="13"/>
  <c r="BI58" i="13"/>
  <c r="BK58" i="13"/>
  <c r="BL58" i="13"/>
  <c r="BO58" i="13"/>
  <c r="BJ58" i="13"/>
  <c r="BQ58" i="13"/>
  <c r="BR58" i="13"/>
  <c r="BS58" i="13"/>
  <c r="BT58" i="13"/>
  <c r="CJ58" i="13"/>
  <c r="BK40" i="13"/>
  <c r="CG40" i="13"/>
  <c r="BX40" i="13"/>
  <c r="BO40" i="13"/>
  <c r="BP40" i="13"/>
  <c r="BW40" i="13"/>
  <c r="AW40" i="13"/>
  <c r="BY40" i="13"/>
  <c r="BZ40" i="13"/>
  <c r="CB40" i="13"/>
  <c r="CC40" i="13"/>
  <c r="BF40" i="13"/>
  <c r="CJ40" i="13"/>
  <c r="BG40" i="13"/>
  <c r="BE40" i="13"/>
  <c r="BH40" i="13"/>
  <c r="BI40" i="13"/>
  <c r="BJ40" i="13"/>
  <c r="BL40" i="13"/>
  <c r="BM40" i="13"/>
  <c r="BN40" i="13"/>
  <c r="BQ40" i="13"/>
  <c r="BR40" i="13"/>
  <c r="BS40" i="13"/>
  <c r="CF40" i="13"/>
  <c r="CH40" i="13"/>
  <c r="CI40" i="13"/>
  <c r="CF47" i="13"/>
  <c r="BY54" i="13"/>
  <c r="BW47" i="13"/>
  <c r="BC34" i="13"/>
  <c r="BY34" i="13"/>
  <c r="BQ34" i="13"/>
  <c r="BN34" i="13"/>
  <c r="BO34" i="13"/>
  <c r="BR34" i="13"/>
  <c r="BS34" i="13"/>
  <c r="BT34" i="13"/>
  <c r="CC34" i="13"/>
  <c r="CD34" i="13"/>
  <c r="BG34" i="13"/>
  <c r="CJ34" i="13"/>
  <c r="BH34" i="13"/>
  <c r="BF34" i="13"/>
  <c r="BI34" i="13"/>
  <c r="BJ34" i="13"/>
  <c r="BK34" i="13"/>
  <c r="BL34" i="13"/>
  <c r="BM34" i="13"/>
  <c r="BP34" i="13"/>
  <c r="BU34" i="13"/>
  <c r="BV34" i="13"/>
  <c r="BW34" i="13"/>
  <c r="CE34" i="13"/>
  <c r="CB34" i="13"/>
  <c r="BJ31" i="13"/>
  <c r="CF31" i="13"/>
  <c r="BM31" i="13"/>
  <c r="CJ31" i="13"/>
  <c r="AW31" i="13"/>
  <c r="BV31" i="13"/>
  <c r="BW31" i="13"/>
  <c r="CA31" i="13"/>
  <c r="CB31" i="13"/>
  <c r="BC31" i="13"/>
  <c r="CC31" i="13"/>
  <c r="BD31" i="13"/>
  <c r="CH31" i="13"/>
  <c r="BE31" i="13"/>
  <c r="CI31" i="13"/>
  <c r="BL31" i="13"/>
  <c r="BN31" i="13"/>
  <c r="CG31" i="13"/>
  <c r="BF31" i="13"/>
  <c r="BG31" i="13"/>
  <c r="BO31" i="13"/>
  <c r="BH31" i="13"/>
  <c r="BI31" i="13"/>
  <c r="BK31" i="13"/>
  <c r="BV29" i="13"/>
  <c r="BQ29" i="13"/>
  <c r="AW29" i="13"/>
  <c r="BW29" i="13"/>
  <c r="BX29" i="13"/>
  <c r="BN29" i="13"/>
  <c r="BO29" i="13"/>
  <c r="BP29" i="13"/>
  <c r="BE29" i="13"/>
  <c r="CH29" i="13"/>
  <c r="BF29" i="13"/>
  <c r="CI29" i="13"/>
  <c r="BL29" i="13"/>
  <c r="BM29" i="13"/>
  <c r="BJ29" i="13"/>
  <c r="BK29" i="13"/>
  <c r="BR29" i="13"/>
  <c r="BS29" i="13"/>
  <c r="BT29" i="13"/>
  <c r="BU29" i="13"/>
  <c r="BY29" i="13"/>
  <c r="CC29" i="13"/>
  <c r="BZ29" i="13"/>
  <c r="CA29" i="13"/>
  <c r="CB29" i="13"/>
  <c r="CA34" i="13"/>
  <c r="BD26" i="13"/>
  <c r="BK26" i="13"/>
  <c r="BO26" i="13"/>
  <c r="BP26" i="13"/>
  <c r="BV26" i="13"/>
  <c r="BP23" i="13"/>
  <c r="BQ23" i="13"/>
  <c r="CD23" i="13"/>
  <c r="CE23" i="13"/>
  <c r="BC23" i="13"/>
  <c r="BD23" i="13"/>
  <c r="CF21" i="13"/>
  <c r="BT21" i="13"/>
  <c r="AW21" i="13"/>
  <c r="BD34" i="13"/>
  <c r="BY21" i="13"/>
  <c r="AW34" i="13"/>
  <c r="BP31" i="13"/>
  <c r="CG33" i="13"/>
  <c r="CF46" i="13"/>
  <c r="BF39" i="13"/>
  <c r="CB39" i="13"/>
  <c r="BO39" i="13"/>
  <c r="BZ39" i="13"/>
  <c r="BC39" i="13"/>
  <c r="CA39" i="13"/>
  <c r="CC39" i="13"/>
  <c r="CD39" i="13"/>
  <c r="BD39" i="13"/>
  <c r="CE39" i="13"/>
  <c r="BS39" i="13"/>
  <c r="BT39" i="13"/>
  <c r="CF39" i="13"/>
  <c r="AW39" i="13"/>
  <c r="CG39" i="13"/>
  <c r="CC33" i="13"/>
  <c r="BX51" i="13"/>
  <c r="BD49" i="13"/>
  <c r="BZ49" i="13"/>
  <c r="BE49" i="13"/>
  <c r="CA49" i="13"/>
  <c r="BP49" i="13"/>
  <c r="BQ49" i="13"/>
  <c r="BF49" i="13"/>
  <c r="CF49" i="13"/>
  <c r="BG49" i="13"/>
  <c r="CG49" i="13"/>
  <c r="BM49" i="13"/>
  <c r="BN49" i="13"/>
  <c r="CE46" i="13"/>
  <c r="BY39" i="13"/>
  <c r="BQ28" i="13"/>
  <c r="BI28" i="13"/>
  <c r="CF28" i="13"/>
  <c r="BJ28" i="13"/>
  <c r="CH28" i="13"/>
  <c r="BK28" i="13"/>
  <c r="CI28" i="13"/>
  <c r="BT28" i="13"/>
  <c r="BU28" i="13"/>
  <c r="BV28" i="13"/>
  <c r="AW28" i="13"/>
  <c r="CA28" i="13"/>
  <c r="CB28" i="13"/>
  <c r="BE28" i="13"/>
  <c r="BF28" i="13"/>
  <c r="AW33" i="13"/>
  <c r="BT33" i="13"/>
  <c r="BH33" i="13"/>
  <c r="CE33" i="13"/>
  <c r="BY33" i="13"/>
  <c r="BZ33" i="13"/>
  <c r="BS33" i="13"/>
  <c r="BU33" i="13"/>
  <c r="BV33" i="13"/>
  <c r="BQ33" i="13"/>
  <c r="BR33" i="13"/>
  <c r="CD33" i="13"/>
  <c r="CF33" i="13"/>
  <c r="CA33" i="13"/>
  <c r="BK46" i="13"/>
  <c r="CG46" i="13"/>
  <c r="BL46" i="13"/>
  <c r="CH46" i="13"/>
  <c r="BY46" i="13"/>
  <c r="BZ46" i="13"/>
  <c r="BC46" i="13"/>
  <c r="BS46" i="13"/>
  <c r="BT46" i="13"/>
  <c r="AW46" i="13"/>
  <c r="CB46" i="13"/>
  <c r="CC46" i="13"/>
  <c r="BX33" i="13"/>
  <c r="BO51" i="13"/>
  <c r="BL51" i="13"/>
  <c r="CI51" i="13"/>
  <c r="BM51" i="13"/>
  <c r="CJ51" i="13"/>
  <c r="BN51" i="13"/>
  <c r="BP51" i="13"/>
  <c r="BV51" i="13"/>
  <c r="AW51" i="13"/>
  <c r="BW51" i="13"/>
  <c r="BX46" i="13"/>
  <c r="BV39" i="13"/>
  <c r="BW33" i="13"/>
  <c r="BO32" i="13"/>
  <c r="BV32" i="13"/>
  <c r="BK32" i="13"/>
  <c r="CI32" i="13"/>
  <c r="BL32" i="13"/>
  <c r="CJ32" i="13"/>
  <c r="BX32" i="13"/>
  <c r="AW32" i="13"/>
  <c r="BY32" i="13"/>
  <c r="BZ32" i="13"/>
  <c r="BI32" i="13"/>
  <c r="BJ32" i="13"/>
  <c r="BS32" i="13"/>
  <c r="BT32" i="13"/>
  <c r="BR51" i="13"/>
  <c r="BW46" i="13"/>
  <c r="BU39" i="13"/>
  <c r="BP33" i="13"/>
  <c r="CD32" i="13"/>
  <c r="BQ51" i="13"/>
  <c r="BR49" i="13"/>
  <c r="BV46" i="13"/>
  <c r="BR39" i="13"/>
  <c r="BO33" i="13"/>
  <c r="CC32" i="13"/>
  <c r="BY28" i="13"/>
  <c r="BK51" i="13"/>
  <c r="BO49" i="13"/>
  <c r="BU46" i="13"/>
  <c r="BQ39" i="13"/>
  <c r="CF36" i="13"/>
  <c r="BN33" i="13"/>
  <c r="CB32" i="13"/>
  <c r="BX28" i="13"/>
  <c r="BJ51" i="13"/>
  <c r="BL49" i="13"/>
  <c r="BR46" i="13"/>
  <c r="BP39" i="13"/>
  <c r="BM36" i="13"/>
  <c r="CI36" i="13"/>
  <c r="BL36" i="13"/>
  <c r="CJ36" i="13"/>
  <c r="BO36" i="13"/>
  <c r="BP36" i="13"/>
  <c r="CA36" i="13"/>
  <c r="CB36" i="13"/>
  <c r="BC36" i="13"/>
  <c r="CC36" i="13"/>
  <c r="BY36" i="13"/>
  <c r="BZ36" i="13"/>
  <c r="BF36" i="13"/>
  <c r="BG36" i="13"/>
  <c r="BM33" i="13"/>
  <c r="CA32" i="13"/>
  <c r="BW28" i="13"/>
  <c r="BC53" i="13"/>
  <c r="BY53" i="13"/>
  <c r="BH53" i="13"/>
  <c r="CE53" i="13"/>
  <c r="BI53" i="13"/>
  <c r="CF53" i="13"/>
  <c r="BR56" i="13"/>
  <c r="BL56" i="13"/>
  <c r="CI56" i="13"/>
  <c r="BM56" i="13"/>
  <c r="CJ56" i="13"/>
  <c r="CH53" i="13"/>
  <c r="BG53" i="13"/>
  <c r="BZ53" i="13"/>
  <c r="BX53" i="13"/>
  <c r="AW52" i="13"/>
  <c r="BT52" i="13"/>
  <c r="BV52" i="13"/>
  <c r="BW52" i="13"/>
  <c r="BU48" i="13"/>
  <c r="BV48" i="13"/>
  <c r="BC48" i="13"/>
  <c r="CA48" i="13"/>
  <c r="BD48" i="13"/>
  <c r="CB48" i="13"/>
  <c r="BJ20" i="13"/>
  <c r="BZ20" i="13"/>
  <c r="BC20" i="13"/>
  <c r="CA55" i="13"/>
  <c r="CA50" i="13"/>
  <c r="BU42" i="13"/>
  <c r="BR42" i="13"/>
  <c r="BP42" i="13"/>
  <c r="BQ42" i="13"/>
  <c r="BM55" i="13"/>
  <c r="CI55" i="13"/>
  <c r="BJ50" i="13"/>
  <c r="CF50" i="13"/>
  <c r="CA45" i="13"/>
  <c r="CE43" i="13"/>
  <c r="BP41" i="13"/>
  <c r="BJ41" i="13"/>
  <c r="CG41" i="13"/>
  <c r="BR37" i="13"/>
  <c r="BV37" i="13"/>
  <c r="BI22" i="13"/>
  <c r="CE22" i="13"/>
  <c r="BY22" i="13"/>
  <c r="BQ45" i="13"/>
  <c r="BD43" i="13"/>
  <c r="BZ43" i="13"/>
  <c r="BE43" i="13"/>
  <c r="CB43" i="13"/>
  <c r="BH35" i="13"/>
  <c r="CD35" i="13"/>
  <c r="BE30" i="13"/>
  <c r="CA30" i="13"/>
  <c r="AV19" i="13"/>
  <c r="AV18" i="13"/>
  <c r="AV17" i="13"/>
  <c r="AV14" i="13"/>
  <c r="AV13" i="13"/>
  <c r="AV12" i="13"/>
  <c r="AV11" i="13"/>
  <c r="AV16" i="13"/>
  <c r="AV9" i="13"/>
  <c r="AV15" i="13"/>
  <c r="BV15" i="13"/>
  <c r="BE12" i="13"/>
  <c r="BT14" i="13"/>
  <c r="BD18" i="13"/>
  <c r="CD17" i="13"/>
  <c r="BN16" i="13"/>
  <c r="BR11" i="13"/>
  <c r="BU10" i="13"/>
  <c r="CH13" i="13"/>
  <c r="BL19" i="13"/>
  <c r="AS41" i="13" l="1"/>
  <c r="AZ51" i="17"/>
  <c r="BP51" i="21"/>
  <c r="AZ36" i="17"/>
  <c r="BP36" i="21"/>
  <c r="BP30" i="21"/>
  <c r="AZ30" i="17"/>
  <c r="BP48" i="21"/>
  <c r="AZ48" i="17"/>
  <c r="AZ56" i="17"/>
  <c r="BP56" i="21"/>
  <c r="BP47" i="21"/>
  <c r="AZ47" i="17"/>
  <c r="AZ38" i="17"/>
  <c r="BP40" i="21"/>
  <c r="BP38" i="21"/>
  <c r="AZ40" i="17"/>
  <c r="BP33" i="21"/>
  <c r="AZ33" i="17"/>
  <c r="AZ37" i="17"/>
  <c r="BP39" i="21"/>
  <c r="BP37" i="21"/>
  <c r="AZ39" i="17"/>
  <c r="BP44" i="21"/>
  <c r="AZ44" i="17"/>
  <c r="BP42" i="21"/>
  <c r="AZ42" i="17"/>
  <c r="AZ55" i="17"/>
  <c r="BP55" i="21"/>
  <c r="AU2" i="23"/>
  <c r="AV2" i="23"/>
  <c r="AT2" i="23"/>
  <c r="AW2" i="23"/>
  <c r="DD8" i="23"/>
  <c r="DA8" i="23"/>
  <c r="DC8" i="23"/>
  <c r="DB8" i="23"/>
  <c r="AZ50" i="17"/>
  <c r="BP50" i="21"/>
  <c r="BP46" i="21"/>
  <c r="AZ46" i="17"/>
  <c r="AZ41" i="17"/>
  <c r="BP41" i="21"/>
  <c r="BP32" i="21"/>
  <c r="AZ32" i="17"/>
  <c r="BP34" i="21"/>
  <c r="AZ34" i="17"/>
  <c r="BP31" i="21"/>
  <c r="AZ31" i="17"/>
  <c r="BP57" i="21"/>
  <c r="AZ57" i="17"/>
  <c r="BP54" i="21"/>
  <c r="AZ54" i="17"/>
  <c r="AZ52" i="17"/>
  <c r="BP52" i="21"/>
  <c r="AZ53" i="17"/>
  <c r="BP53" i="21"/>
  <c r="BP29" i="21"/>
  <c r="AZ29" i="17"/>
  <c r="BP45" i="21"/>
  <c r="AZ45" i="17"/>
  <c r="S26" i="13"/>
  <c r="CY26" i="13"/>
  <c r="S29" i="13"/>
  <c r="CY29" i="13"/>
  <c r="DR31" i="13"/>
  <c r="AL31" i="13"/>
  <c r="N34" i="13"/>
  <c r="CT34" i="13"/>
  <c r="AC40" i="13"/>
  <c r="DI40" i="13"/>
  <c r="AE58" i="13"/>
  <c r="DK58" i="13"/>
  <c r="AF58" i="13"/>
  <c r="DL58" i="13"/>
  <c r="AD54" i="13"/>
  <c r="DJ54" i="13"/>
  <c r="J44" i="13"/>
  <c r="CP44" i="13"/>
  <c r="AI47" i="13"/>
  <c r="DO47" i="13"/>
  <c r="V47" i="13"/>
  <c r="DB47" i="13"/>
  <c r="DT22" i="13"/>
  <c r="AN22" i="13"/>
  <c r="H51" i="13"/>
  <c r="CN51" i="13"/>
  <c r="S37" i="13"/>
  <c r="CY37" i="13"/>
  <c r="O42" i="13"/>
  <c r="CU42" i="13"/>
  <c r="P43" i="13"/>
  <c r="CV43" i="13"/>
  <c r="AK45" i="13"/>
  <c r="DQ45" i="13"/>
  <c r="DP35" i="13"/>
  <c r="AJ35" i="13"/>
  <c r="AI28" i="13"/>
  <c r="DO28" i="13"/>
  <c r="CS22" i="13"/>
  <c r="M22" i="13"/>
  <c r="O26" i="13"/>
  <c r="CU26" i="13"/>
  <c r="H31" i="13"/>
  <c r="CN31" i="13"/>
  <c r="J58" i="13"/>
  <c r="CP58" i="13"/>
  <c r="DD54" i="13"/>
  <c r="X54" i="13"/>
  <c r="CM44" i="13"/>
  <c r="G44" i="13"/>
  <c r="AH47" i="13"/>
  <c r="DN47" i="13"/>
  <c r="S47" i="13"/>
  <c r="CY47" i="13"/>
  <c r="AG24" i="13"/>
  <c r="DM24" i="13"/>
  <c r="AB34" i="13"/>
  <c r="DH34" i="13"/>
  <c r="X31" i="13"/>
  <c r="DD31" i="13"/>
  <c r="DH43" i="13"/>
  <c r="AB43" i="13"/>
  <c r="AD20" i="13"/>
  <c r="DJ20" i="13"/>
  <c r="AJ53" i="13"/>
  <c r="DP53" i="13"/>
  <c r="DS36" i="13"/>
  <c r="AM36" i="13"/>
  <c r="DN32" i="13"/>
  <c r="AH32" i="13"/>
  <c r="DH46" i="13"/>
  <c r="AB46" i="13"/>
  <c r="CV46" i="13"/>
  <c r="P46" i="13"/>
  <c r="U49" i="13"/>
  <c r="DA49" i="13"/>
  <c r="DL39" i="13"/>
  <c r="AF39" i="13"/>
  <c r="DB25" i="13"/>
  <c r="V25" i="13"/>
  <c r="AD38" i="13"/>
  <c r="DJ38" i="13"/>
  <c r="I38" i="13"/>
  <c r="CO38" i="13"/>
  <c r="M43" i="13"/>
  <c r="CS43" i="13"/>
  <c r="H30" i="13"/>
  <c r="CN30" i="13"/>
  <c r="V30" i="13"/>
  <c r="DB30" i="13"/>
  <c r="AA36" i="13"/>
  <c r="DG36" i="13"/>
  <c r="DD49" i="13"/>
  <c r="X49" i="13"/>
  <c r="P38" i="13"/>
  <c r="CV38" i="13"/>
  <c r="Q50" i="13"/>
  <c r="CW50" i="13"/>
  <c r="V50" i="13"/>
  <c r="DB50" i="13"/>
  <c r="O33" i="13"/>
  <c r="CU33" i="13"/>
  <c r="I36" i="13"/>
  <c r="CO36" i="13"/>
  <c r="U41" i="13"/>
  <c r="DA41" i="13"/>
  <c r="DI43" i="13"/>
  <c r="AC43" i="13"/>
  <c r="AE28" i="13"/>
  <c r="DK28" i="13"/>
  <c r="J39" i="13"/>
  <c r="CP39" i="13"/>
  <c r="AE34" i="13"/>
  <c r="DK34" i="13"/>
  <c r="G31" i="13"/>
  <c r="CM31" i="13"/>
  <c r="L34" i="13"/>
  <c r="CR34" i="13"/>
  <c r="AL40" i="13"/>
  <c r="DR40" i="13"/>
  <c r="CZ40" i="13"/>
  <c r="T40" i="13"/>
  <c r="O54" i="13"/>
  <c r="CU54" i="13"/>
  <c r="W54" i="13"/>
  <c r="DC54" i="13"/>
  <c r="I44" i="13"/>
  <c r="CO44" i="13"/>
  <c r="AE47" i="13"/>
  <c r="DK47" i="13"/>
  <c r="DA47" i="13"/>
  <c r="U47" i="13"/>
  <c r="I25" i="13"/>
  <c r="CO25" i="13"/>
  <c r="AD42" i="13"/>
  <c r="DJ42" i="13"/>
  <c r="U38" i="13"/>
  <c r="DA38" i="13"/>
  <c r="AE38" i="13"/>
  <c r="DK38" i="13"/>
  <c r="R39" i="13"/>
  <c r="CX39" i="13"/>
  <c r="W37" i="13"/>
  <c r="DC37" i="13"/>
  <c r="AL43" i="13"/>
  <c r="DR43" i="13"/>
  <c r="AN35" i="13"/>
  <c r="DT35" i="13"/>
  <c r="AF30" i="13"/>
  <c r="DL30" i="13"/>
  <c r="W35" i="13"/>
  <c r="DC35" i="13"/>
  <c r="W56" i="13"/>
  <c r="DC56" i="13"/>
  <c r="R46" i="13"/>
  <c r="CX46" i="13"/>
  <c r="AM37" i="13"/>
  <c r="DS37" i="13"/>
  <c r="AI37" i="13"/>
  <c r="DO37" i="13"/>
  <c r="CV53" i="13"/>
  <c r="P53" i="13"/>
  <c r="AK35" i="13"/>
  <c r="DQ35" i="13"/>
  <c r="AM35" i="13"/>
  <c r="DS35" i="13"/>
  <c r="AL38" i="13"/>
  <c r="DR38" i="13"/>
  <c r="AA42" i="13"/>
  <c r="DG42" i="13"/>
  <c r="O52" i="13"/>
  <c r="CU52" i="13"/>
  <c r="DA52" i="13"/>
  <c r="U52" i="13"/>
  <c r="AK52" i="13"/>
  <c r="DQ52" i="13"/>
  <c r="AI53" i="13"/>
  <c r="DO53" i="13"/>
  <c r="Y39" i="13"/>
  <c r="DE39" i="13"/>
  <c r="CZ49" i="13"/>
  <c r="T49" i="13"/>
  <c r="AF29" i="13"/>
  <c r="DL29" i="13"/>
  <c r="AF31" i="13"/>
  <c r="DL31" i="13"/>
  <c r="AJ40" i="13"/>
  <c r="DP40" i="13"/>
  <c r="AB58" i="13"/>
  <c r="DH58" i="13"/>
  <c r="V54" i="13"/>
  <c r="DB54" i="13"/>
  <c r="AB47" i="13"/>
  <c r="DH47" i="13"/>
  <c r="CZ25" i="13"/>
  <c r="T25" i="13"/>
  <c r="J43" i="13"/>
  <c r="CP43" i="13"/>
  <c r="O39" i="13"/>
  <c r="CU39" i="13"/>
  <c r="T55" i="13"/>
  <c r="CZ55" i="13"/>
  <c r="AN38" i="13"/>
  <c r="DT38" i="13"/>
  <c r="AH31" i="13"/>
  <c r="DN31" i="13"/>
  <c r="U37" i="13"/>
  <c r="DA37" i="13"/>
  <c r="M49" i="13"/>
  <c r="CS49" i="13"/>
  <c r="N38" i="13"/>
  <c r="CT38" i="13"/>
  <c r="DD36" i="13"/>
  <c r="X36" i="13"/>
  <c r="DS39" i="13"/>
  <c r="AM39" i="13"/>
  <c r="AD28" i="13"/>
  <c r="DJ28" i="13"/>
  <c r="CM57" i="13"/>
  <c r="G57" i="13"/>
  <c r="W30" i="13"/>
  <c r="DC30" i="13"/>
  <c r="AD48" i="13"/>
  <c r="DJ48" i="13"/>
  <c r="DQ41" i="13"/>
  <c r="AK41" i="13"/>
  <c r="BA41" i="13" s="1"/>
  <c r="H48" i="13"/>
  <c r="CN48" i="13"/>
  <c r="L53" i="13"/>
  <c r="CR53" i="13"/>
  <c r="V46" i="13"/>
  <c r="DB46" i="13"/>
  <c r="AA46" i="13"/>
  <c r="DG46" i="13"/>
  <c r="Z51" i="13"/>
  <c r="DF51" i="13"/>
  <c r="AE33" i="13"/>
  <c r="DK33" i="13"/>
  <c r="Z28" i="13"/>
  <c r="DF28" i="13"/>
  <c r="AE49" i="13"/>
  <c r="DK49" i="13"/>
  <c r="AJ46" i="13"/>
  <c r="DP46" i="13"/>
  <c r="AE29" i="13"/>
  <c r="DK29" i="13"/>
  <c r="U29" i="13"/>
  <c r="DA29" i="13"/>
  <c r="DK31" i="13"/>
  <c r="AE31" i="13"/>
  <c r="CQ34" i="13"/>
  <c r="K34" i="13"/>
  <c r="W40" i="13"/>
  <c r="DC40" i="13"/>
  <c r="AB40" i="13"/>
  <c r="DH40" i="13"/>
  <c r="H44" i="13"/>
  <c r="CN44" i="13"/>
  <c r="P47" i="13"/>
  <c r="CV47" i="13"/>
  <c r="CZ47" i="13"/>
  <c r="T47" i="13"/>
  <c r="S25" i="13"/>
  <c r="CY25" i="13"/>
  <c r="CN25" i="13"/>
  <c r="H25" i="13"/>
  <c r="AJ43" i="13"/>
  <c r="DP43" i="13"/>
  <c r="AB49" i="13"/>
  <c r="DH49" i="13"/>
  <c r="I51" i="13"/>
  <c r="CO51" i="13"/>
  <c r="DE53" i="13"/>
  <c r="Y53" i="13"/>
  <c r="AC45" i="13"/>
  <c r="DI45" i="13"/>
  <c r="DT42" i="13"/>
  <c r="AN42" i="13"/>
  <c r="AJ32" i="13"/>
  <c r="DP32" i="13"/>
  <c r="I56" i="13"/>
  <c r="CO56" i="13"/>
  <c r="AI49" i="13"/>
  <c r="DO49" i="13"/>
  <c r="V53" i="13"/>
  <c r="DB53" i="13"/>
  <c r="J51" i="13"/>
  <c r="CP51" i="13"/>
  <c r="U43" i="13"/>
  <c r="DA43" i="13"/>
  <c r="AJ38" i="13"/>
  <c r="DP38" i="13"/>
  <c r="Y49" i="13"/>
  <c r="DE49" i="13"/>
  <c r="CR37" i="13"/>
  <c r="L37" i="13"/>
  <c r="AM38" i="13"/>
  <c r="DS38" i="13"/>
  <c r="L42" i="13"/>
  <c r="CR42" i="13"/>
  <c r="AL49" i="13"/>
  <c r="DR49" i="13"/>
  <c r="Q32" i="13"/>
  <c r="CW32" i="13"/>
  <c r="Z57" i="13"/>
  <c r="DF57" i="13"/>
  <c r="R48" i="13"/>
  <c r="CX48" i="13"/>
  <c r="AB22" i="13"/>
  <c r="DH22" i="13"/>
  <c r="X40" i="13"/>
  <c r="AR40" i="13" s="1"/>
  <c r="DD40" i="13"/>
  <c r="G52" i="13"/>
  <c r="CM52" i="13"/>
  <c r="K52" i="13"/>
  <c r="CQ52" i="13"/>
  <c r="AD56" i="13"/>
  <c r="DJ56" i="13"/>
  <c r="K32" i="13"/>
  <c r="CQ32" i="13"/>
  <c r="V31" i="13"/>
  <c r="DB31" i="13"/>
  <c r="K50" i="13"/>
  <c r="CQ50" i="13"/>
  <c r="Y38" i="13"/>
  <c r="DE38" i="13"/>
  <c r="AF25" i="13"/>
  <c r="DL25" i="13"/>
  <c r="M36" i="13"/>
  <c r="CS36" i="13"/>
  <c r="W43" i="13"/>
  <c r="DC43" i="13"/>
  <c r="AI57" i="13"/>
  <c r="DO57" i="13"/>
  <c r="AF51" i="13"/>
  <c r="DL51" i="13"/>
  <c r="DK22" i="13"/>
  <c r="AE22" i="13"/>
  <c r="W44" i="13"/>
  <c r="DC44" i="13"/>
  <c r="AA22" i="13"/>
  <c r="DG22" i="13"/>
  <c r="I52" i="13"/>
  <c r="CO52" i="13"/>
  <c r="Y30" i="13"/>
  <c r="DE30" i="13"/>
  <c r="AA43" i="13"/>
  <c r="DG43" i="13"/>
  <c r="I28" i="13"/>
  <c r="CO28" i="13"/>
  <c r="J49" i="13"/>
  <c r="CP49" i="13"/>
  <c r="S39" i="13"/>
  <c r="CY39" i="13"/>
  <c r="R29" i="13"/>
  <c r="CX29" i="13"/>
  <c r="M34" i="13"/>
  <c r="CS34" i="13"/>
  <c r="J25" i="13"/>
  <c r="CP25" i="13"/>
  <c r="AC37" i="13"/>
  <c r="DI37" i="13"/>
  <c r="AN45" i="13"/>
  <c r="DT45" i="13"/>
  <c r="U36" i="13"/>
  <c r="DA36" i="13"/>
  <c r="AG49" i="13"/>
  <c r="DM49" i="13"/>
  <c r="AF42" i="13"/>
  <c r="DL42" i="13"/>
  <c r="DR57" i="13"/>
  <c r="AL57" i="13"/>
  <c r="Y43" i="13"/>
  <c r="DE43" i="13"/>
  <c r="Z49" i="13"/>
  <c r="DF49" i="13"/>
  <c r="I45" i="13"/>
  <c r="CO45" i="13"/>
  <c r="W36" i="13"/>
  <c r="DC36" i="13"/>
  <c r="Q38" i="13"/>
  <c r="CW38" i="13"/>
  <c r="DP30" i="13"/>
  <c r="AJ30" i="13"/>
  <c r="S57" i="13"/>
  <c r="CY57" i="13"/>
  <c r="AK37" i="13"/>
  <c r="DQ37" i="13"/>
  <c r="U53" i="13"/>
  <c r="DA53" i="13"/>
  <c r="AA48" i="13"/>
  <c r="DG48" i="13"/>
  <c r="P48" i="13"/>
  <c r="AQ48" i="13" s="1"/>
  <c r="CV48" i="13"/>
  <c r="U32" i="13"/>
  <c r="DA32" i="13"/>
  <c r="V48" i="13"/>
  <c r="DB48" i="13"/>
  <c r="AF52" i="13"/>
  <c r="DL52" i="13"/>
  <c r="CP33" i="13"/>
  <c r="J33" i="13"/>
  <c r="L39" i="13"/>
  <c r="CR39" i="13"/>
  <c r="AN48" i="13"/>
  <c r="DT48" i="13"/>
  <c r="I50" i="13"/>
  <c r="CO50" i="13"/>
  <c r="W9" i="13"/>
  <c r="DC9" i="13"/>
  <c r="Z37" i="13"/>
  <c r="DF37" i="13"/>
  <c r="CN26" i="13"/>
  <c r="H26" i="13"/>
  <c r="AB29" i="13"/>
  <c r="DH29" i="13"/>
  <c r="AG31" i="13"/>
  <c r="AS31" i="13" s="1"/>
  <c r="DM31" i="13"/>
  <c r="J34" i="13"/>
  <c r="CP34" i="13"/>
  <c r="AM40" i="13"/>
  <c r="DS40" i="13"/>
  <c r="AA40" i="13"/>
  <c r="DG40" i="13"/>
  <c r="AC58" i="13"/>
  <c r="DI58" i="13"/>
  <c r="P54" i="13"/>
  <c r="CV54" i="13"/>
  <c r="AK44" i="13"/>
  <c r="DQ44" i="13"/>
  <c r="AG47" i="13"/>
  <c r="DM47" i="13"/>
  <c r="R47" i="13"/>
  <c r="CX47" i="13"/>
  <c r="AA49" i="13"/>
  <c r="DG49" i="13"/>
  <c r="AH38" i="13"/>
  <c r="DN38" i="13"/>
  <c r="AL30" i="13"/>
  <c r="DR30" i="13"/>
  <c r="DQ53" i="13"/>
  <c r="AK53" i="13"/>
  <c r="AG45" i="13"/>
  <c r="AS45" i="13" s="1"/>
  <c r="DM45" i="13"/>
  <c r="K37" i="13"/>
  <c r="CQ37" i="13"/>
  <c r="O30" i="13"/>
  <c r="CU30" i="13"/>
  <c r="U30" i="13"/>
  <c r="DA30" i="13"/>
  <c r="AB35" i="13"/>
  <c r="DH35" i="13"/>
  <c r="DK57" i="13"/>
  <c r="AE57" i="13"/>
  <c r="Z43" i="13"/>
  <c r="DF43" i="13"/>
  <c r="AM48" i="13"/>
  <c r="DS48" i="13"/>
  <c r="V37" i="13"/>
  <c r="DB37" i="13"/>
  <c r="N20" i="13"/>
  <c r="CT20" i="13"/>
  <c r="M53" i="13"/>
  <c r="CS53" i="13"/>
  <c r="CW36" i="13"/>
  <c r="Q36" i="13"/>
  <c r="T33" i="13"/>
  <c r="CZ33" i="13"/>
  <c r="AA51" i="13"/>
  <c r="DG51" i="13"/>
  <c r="AK46" i="13"/>
  <c r="DQ46" i="13"/>
  <c r="DG29" i="13"/>
  <c r="AA29" i="13"/>
  <c r="DA25" i="13"/>
  <c r="U25" i="13"/>
  <c r="DM22" i="13"/>
  <c r="AG22" i="13"/>
  <c r="AB44" i="13"/>
  <c r="DH44" i="13"/>
  <c r="AM49" i="13"/>
  <c r="DS49" i="13"/>
  <c r="DF45" i="13"/>
  <c r="Z45" i="13"/>
  <c r="I39" i="13"/>
  <c r="CO39" i="13"/>
  <c r="AF48" i="13"/>
  <c r="DL48" i="13"/>
  <c r="T39" i="13"/>
  <c r="CZ39" i="13"/>
  <c r="CU46" i="13"/>
  <c r="O46" i="13"/>
  <c r="AN34" i="13"/>
  <c r="DT34" i="13"/>
  <c r="S40" i="13"/>
  <c r="CY40" i="13"/>
  <c r="N54" i="13"/>
  <c r="CT54" i="13"/>
  <c r="AJ44" i="13"/>
  <c r="DP44" i="13"/>
  <c r="AD25" i="13"/>
  <c r="DJ25" i="13"/>
  <c r="X43" i="13"/>
  <c r="DD43" i="13"/>
  <c r="AF45" i="13"/>
  <c r="DL45" i="13"/>
  <c r="AB55" i="13"/>
  <c r="DH55" i="13"/>
  <c r="AF49" i="13"/>
  <c r="DL49" i="13"/>
  <c r="CX38" i="13"/>
  <c r="R38" i="13"/>
  <c r="AI55" i="13"/>
  <c r="DO55" i="13"/>
  <c r="AL37" i="13"/>
  <c r="DR37" i="13"/>
  <c r="X45" i="13"/>
  <c r="DD45" i="13"/>
  <c r="AM23" i="13"/>
  <c r="DS23" i="13"/>
  <c r="AB50" i="13"/>
  <c r="DH50" i="13"/>
  <c r="DE52" i="13"/>
  <c r="Y52" i="13"/>
  <c r="J48" i="13"/>
  <c r="CP48" i="13"/>
  <c r="N41" i="13"/>
  <c r="AX41" i="13" s="1"/>
  <c r="CT41" i="13"/>
  <c r="DK48" i="13"/>
  <c r="AE48" i="13"/>
  <c r="AC53" i="13"/>
  <c r="DI53" i="13"/>
  <c r="CV49" i="13"/>
  <c r="P49" i="13"/>
  <c r="V51" i="13"/>
  <c r="DB51" i="13"/>
  <c r="CZ51" i="13"/>
  <c r="T51" i="13"/>
  <c r="AJ33" i="13"/>
  <c r="DP33" i="13"/>
  <c r="Y28" i="13"/>
  <c r="DE28" i="13"/>
  <c r="I49" i="13"/>
  <c r="CO49" i="13"/>
  <c r="AK33" i="13"/>
  <c r="DQ33" i="13"/>
  <c r="AD29" i="13"/>
  <c r="DJ29" i="13"/>
  <c r="AA31" i="13"/>
  <c r="DG31" i="13"/>
  <c r="AH34" i="13"/>
  <c r="DN34" i="13"/>
  <c r="DB40" i="13"/>
  <c r="V40" i="13"/>
  <c r="DQ40" i="13"/>
  <c r="AK40" i="13"/>
  <c r="AA58" i="13"/>
  <c r="DG58" i="13"/>
  <c r="M54" i="13"/>
  <c r="CS54" i="13"/>
  <c r="DA54" i="13"/>
  <c r="U54" i="13"/>
  <c r="AD44" i="13"/>
  <c r="DJ44" i="13"/>
  <c r="CU47" i="13"/>
  <c r="O47" i="13"/>
  <c r="AN25" i="13"/>
  <c r="DT25" i="13"/>
  <c r="AC25" i="13"/>
  <c r="DI25" i="13"/>
  <c r="DB38" i="13"/>
  <c r="V38" i="13"/>
  <c r="AE42" i="13"/>
  <c r="DK42" i="13"/>
  <c r="H53" i="13"/>
  <c r="CN53" i="13"/>
  <c r="AJ51" i="13"/>
  <c r="DP51" i="13"/>
  <c r="M46" i="13"/>
  <c r="CS46" i="13"/>
  <c r="L55" i="13"/>
  <c r="CR55" i="13"/>
  <c r="CO35" i="13"/>
  <c r="I35" i="13"/>
  <c r="AH56" i="13"/>
  <c r="DN56" i="13"/>
  <c r="U55" i="13"/>
  <c r="DA55" i="13"/>
  <c r="DD56" i="13"/>
  <c r="X56" i="13"/>
  <c r="I53" i="13"/>
  <c r="CO53" i="13"/>
  <c r="N45" i="13"/>
  <c r="CT45" i="13"/>
  <c r="DH39" i="13"/>
  <c r="AB39" i="13"/>
  <c r="AJ55" i="13"/>
  <c r="DP55" i="13"/>
  <c r="DP37" i="13"/>
  <c r="AJ37" i="13"/>
  <c r="AN30" i="13"/>
  <c r="DT30" i="13"/>
  <c r="AL42" i="13"/>
  <c r="DR42" i="13"/>
  <c r="V55" i="13"/>
  <c r="DB55" i="13"/>
  <c r="Y35" i="13"/>
  <c r="DE35" i="13"/>
  <c r="DI57" i="13"/>
  <c r="AC57" i="13"/>
  <c r="AM26" i="13"/>
  <c r="DS26" i="13"/>
  <c r="DL57" i="13"/>
  <c r="AF57" i="13"/>
  <c r="Z53" i="13"/>
  <c r="DF53" i="13"/>
  <c r="CN46" i="13"/>
  <c r="H46" i="13"/>
  <c r="AE52" i="13"/>
  <c r="DK52" i="13"/>
  <c r="AK34" i="13"/>
  <c r="DQ34" i="13"/>
  <c r="AG50" i="13"/>
  <c r="DM50" i="13"/>
  <c r="T50" i="13"/>
  <c r="CZ50" i="13"/>
  <c r="AE43" i="13"/>
  <c r="DK43" i="13"/>
  <c r="AM28" i="13"/>
  <c r="DS28" i="13"/>
  <c r="AC29" i="13"/>
  <c r="DI29" i="13"/>
  <c r="DD34" i="13"/>
  <c r="X34" i="13"/>
  <c r="Z58" i="13"/>
  <c r="DF58" i="13"/>
  <c r="AH54" i="13"/>
  <c r="DN54" i="13"/>
  <c r="L47" i="13"/>
  <c r="CR47" i="13"/>
  <c r="R22" i="13"/>
  <c r="CX22" i="13"/>
  <c r="AJ42" i="13"/>
  <c r="DP42" i="13"/>
  <c r="AK38" i="13"/>
  <c r="DQ38" i="13"/>
  <c r="DA56" i="13"/>
  <c r="U56" i="13"/>
  <c r="T44" i="13"/>
  <c r="CZ44" i="13"/>
  <c r="W50" i="13"/>
  <c r="DC50" i="13"/>
  <c r="X38" i="13"/>
  <c r="DD38" i="13"/>
  <c r="U33" i="13"/>
  <c r="DA33" i="13"/>
  <c r="V28" i="13"/>
  <c r="DB28" i="13"/>
  <c r="J32" i="13"/>
  <c r="AP32" i="13" s="1"/>
  <c r="CP32" i="13"/>
  <c r="Y40" i="13"/>
  <c r="DE40" i="13"/>
  <c r="CR48" i="13"/>
  <c r="L48" i="13"/>
  <c r="L50" i="13"/>
  <c r="CR50" i="13"/>
  <c r="AG43" i="13"/>
  <c r="DM43" i="13"/>
  <c r="AE45" i="13"/>
  <c r="DK45" i="13"/>
  <c r="DG52" i="13"/>
  <c r="AA52" i="13"/>
  <c r="Q33" i="13"/>
  <c r="CW33" i="13"/>
  <c r="CX33" i="13"/>
  <c r="R33" i="13"/>
  <c r="M32" i="13"/>
  <c r="CS32" i="13"/>
  <c r="AM51" i="13"/>
  <c r="DS51" i="13"/>
  <c r="Z33" i="13"/>
  <c r="DF33" i="13"/>
  <c r="AG33" i="13"/>
  <c r="DM33" i="13"/>
  <c r="X29" i="13"/>
  <c r="DD29" i="13"/>
  <c r="CR31" i="13"/>
  <c r="L31" i="13"/>
  <c r="Q31" i="13"/>
  <c r="CW31" i="13"/>
  <c r="W34" i="13"/>
  <c r="DC34" i="13"/>
  <c r="P40" i="13"/>
  <c r="CV40" i="13"/>
  <c r="W58" i="13"/>
  <c r="DC58" i="13"/>
  <c r="AD58" i="13"/>
  <c r="DJ58" i="13"/>
  <c r="AL54" i="13"/>
  <c r="DR54" i="13"/>
  <c r="DO44" i="13"/>
  <c r="AI44" i="13"/>
  <c r="AN47" i="13"/>
  <c r="DT47" i="13"/>
  <c r="AL25" i="13"/>
  <c r="DR25" i="13"/>
  <c r="DL53" i="13"/>
  <c r="AF53" i="13"/>
  <c r="S55" i="13"/>
  <c r="CY55" i="13"/>
  <c r="P57" i="13"/>
  <c r="CV57" i="13"/>
  <c r="G30" i="13"/>
  <c r="CM30" i="13"/>
  <c r="DN53" i="13"/>
  <c r="AH53" i="13"/>
  <c r="CY56" i="13"/>
  <c r="S56" i="13"/>
  <c r="O56" i="13"/>
  <c r="CU56" i="13"/>
  <c r="J30" i="13"/>
  <c r="CP30" i="13"/>
  <c r="K30" i="13"/>
  <c r="CQ30" i="13"/>
  <c r="K56" i="13"/>
  <c r="CQ56" i="13"/>
  <c r="P37" i="13"/>
  <c r="CV37" i="13"/>
  <c r="J45" i="13"/>
  <c r="CP45" i="13"/>
  <c r="CY53" i="13"/>
  <c r="S53" i="13"/>
  <c r="K42" i="13"/>
  <c r="CQ42" i="13"/>
  <c r="R45" i="13"/>
  <c r="CX45" i="13"/>
  <c r="U46" i="13"/>
  <c r="DA46" i="13"/>
  <c r="DT33" i="13"/>
  <c r="AN33" i="13"/>
  <c r="CV50" i="13"/>
  <c r="P50" i="13"/>
  <c r="CZ32" i="13"/>
  <c r="T32" i="13"/>
  <c r="P28" i="13"/>
  <c r="CV28" i="13"/>
  <c r="N33" i="13"/>
  <c r="CT33" i="13"/>
  <c r="CQ39" i="13"/>
  <c r="K39" i="13"/>
  <c r="AJ48" i="13"/>
  <c r="DP48" i="13"/>
  <c r="AG48" i="13"/>
  <c r="DM48" i="13"/>
  <c r="Z30" i="13"/>
  <c r="DF30" i="13"/>
  <c r="DD28" i="13"/>
  <c r="X28" i="13"/>
  <c r="AD49" i="13"/>
  <c r="DJ49" i="13"/>
  <c r="T31" i="13"/>
  <c r="CZ31" i="13"/>
  <c r="Z29" i="13"/>
  <c r="DF29" i="13"/>
  <c r="Z31" i="13"/>
  <c r="DF31" i="13"/>
  <c r="AG34" i="13"/>
  <c r="DM34" i="13"/>
  <c r="U40" i="13"/>
  <c r="DA40" i="13"/>
  <c r="O40" i="13"/>
  <c r="CU40" i="13"/>
  <c r="K54" i="13"/>
  <c r="CQ54" i="13"/>
  <c r="AC44" i="13"/>
  <c r="DI44" i="13"/>
  <c r="N47" i="13"/>
  <c r="CT47" i="13"/>
  <c r="G25" i="13"/>
  <c r="CM25" i="13"/>
  <c r="AA45" i="13"/>
  <c r="DG45" i="13"/>
  <c r="AC49" i="13"/>
  <c r="DI49" i="13"/>
  <c r="L43" i="13"/>
  <c r="CR43" i="13"/>
  <c r="AM53" i="13"/>
  <c r="DS53" i="13"/>
  <c r="DL35" i="13"/>
  <c r="AF35" i="13"/>
  <c r="Z42" i="13"/>
  <c r="DF42" i="13"/>
  <c r="J42" i="13"/>
  <c r="CP42" i="13"/>
  <c r="O38" i="13"/>
  <c r="CU38" i="13"/>
  <c r="S43" i="13"/>
  <c r="CY43" i="13"/>
  <c r="X55" i="13"/>
  <c r="DD55" i="13"/>
  <c r="K22" i="13"/>
  <c r="CQ22" i="13"/>
  <c r="S50" i="13"/>
  <c r="CY50" i="13"/>
  <c r="W48" i="13"/>
  <c r="DC48" i="13"/>
  <c r="DJ52" i="13"/>
  <c r="AD52" i="13"/>
  <c r="AB28" i="13"/>
  <c r="DH28" i="13"/>
  <c r="W32" i="13"/>
  <c r="DC32" i="13"/>
  <c r="AN51" i="13"/>
  <c r="DT51" i="13"/>
  <c r="V33" i="13"/>
  <c r="DB33" i="13"/>
  <c r="H49" i="13"/>
  <c r="CN49" i="13"/>
  <c r="CU31" i="13"/>
  <c r="O31" i="13"/>
  <c r="DT58" i="13"/>
  <c r="AN58" i="13"/>
  <c r="AN54" i="13"/>
  <c r="DT54" i="13"/>
  <c r="CW22" i="13"/>
  <c r="Q22" i="13"/>
  <c r="S38" i="13"/>
  <c r="CY38" i="13"/>
  <c r="DG30" i="13"/>
  <c r="AA30" i="13"/>
  <c r="V41" i="13"/>
  <c r="DB41" i="13"/>
  <c r="CW25" i="13"/>
  <c r="Q25" i="13"/>
  <c r="H37" i="13"/>
  <c r="CN37" i="13"/>
  <c r="H29" i="13"/>
  <c r="CN29" i="13"/>
  <c r="R35" i="13"/>
  <c r="CX35" i="13"/>
  <c r="Q37" i="13"/>
  <c r="CW37" i="13"/>
  <c r="AL39" i="13"/>
  <c r="DR39" i="13"/>
  <c r="AJ45" i="13"/>
  <c r="DP45" i="13"/>
  <c r="L32" i="13"/>
  <c r="CR32" i="13"/>
  <c r="V52" i="13"/>
  <c r="DB52" i="13"/>
  <c r="AL28" i="13"/>
  <c r="DR28" i="13"/>
  <c r="H34" i="13"/>
  <c r="CN34" i="13"/>
  <c r="AE27" i="13"/>
  <c r="DK27" i="13"/>
  <c r="AB45" i="13"/>
  <c r="DH45" i="13"/>
  <c r="DL37" i="13"/>
  <c r="AF37" i="13"/>
  <c r="AK28" i="13"/>
  <c r="DQ28" i="13"/>
  <c r="X57" i="13"/>
  <c r="DD57" i="13"/>
  <c r="AE30" i="13"/>
  <c r="DK30" i="13"/>
  <c r="AJ50" i="13"/>
  <c r="DP50" i="13"/>
  <c r="Z52" i="13"/>
  <c r="DF52" i="13"/>
  <c r="K36" i="13"/>
  <c r="CQ36" i="13"/>
  <c r="AJ36" i="13"/>
  <c r="DP36" i="13"/>
  <c r="AD32" i="13"/>
  <c r="DJ32" i="13"/>
  <c r="P51" i="13"/>
  <c r="CV51" i="13"/>
  <c r="N28" i="13"/>
  <c r="CT28" i="13"/>
  <c r="AK39" i="13"/>
  <c r="DQ39" i="13"/>
  <c r="W29" i="13"/>
  <c r="DC29" i="13"/>
  <c r="S31" i="13"/>
  <c r="CY31" i="13"/>
  <c r="AJ31" i="13"/>
  <c r="DP31" i="13"/>
  <c r="V34" i="13"/>
  <c r="DB34" i="13"/>
  <c r="N40" i="13"/>
  <c r="CT40" i="13"/>
  <c r="V58" i="13"/>
  <c r="DB58" i="13"/>
  <c r="Y58" i="13"/>
  <c r="DE58" i="13"/>
  <c r="H54" i="13"/>
  <c r="CN54" i="13"/>
  <c r="DT44" i="13"/>
  <c r="AN44" i="13"/>
  <c r="Z44" i="13"/>
  <c r="DF44" i="13"/>
  <c r="J47" i="13"/>
  <c r="CP47" i="13"/>
  <c r="CV25" i="13"/>
  <c r="P25" i="13"/>
  <c r="Y55" i="13"/>
  <c r="DE55" i="13"/>
  <c r="W45" i="13"/>
  <c r="DC45" i="13"/>
  <c r="L46" i="13"/>
  <c r="CR46" i="13"/>
  <c r="AI29" i="13"/>
  <c r="DO29" i="13"/>
  <c r="AD30" i="13"/>
  <c r="DJ30" i="13"/>
  <c r="AH36" i="13"/>
  <c r="DN36" i="13"/>
  <c r="K38" i="13"/>
  <c r="CQ38" i="13"/>
  <c r="W22" i="13"/>
  <c r="DC22" i="13"/>
  <c r="AG30" i="13"/>
  <c r="AS30" i="13" s="1"/>
  <c r="DM30" i="13"/>
  <c r="AH30" i="13"/>
  <c r="DN30" i="13"/>
  <c r="AJ56" i="13"/>
  <c r="DP56" i="13"/>
  <c r="DQ29" i="13"/>
  <c r="AK29" i="13"/>
  <c r="AH45" i="13"/>
  <c r="DN45" i="13"/>
  <c r="AL55" i="13"/>
  <c r="DR55" i="13"/>
  <c r="AK42" i="13"/>
  <c r="DQ42" i="13"/>
  <c r="AG51" i="13"/>
  <c r="DM51" i="13"/>
  <c r="DC49" i="13"/>
  <c r="W49" i="13"/>
  <c r="X35" i="13"/>
  <c r="DD35" i="13"/>
  <c r="AN50" i="13"/>
  <c r="DT50" i="13"/>
  <c r="AA35" i="13"/>
  <c r="DG35" i="13"/>
  <c r="V32" i="13"/>
  <c r="DB32" i="13"/>
  <c r="W52" i="13"/>
  <c r="DC52" i="13"/>
  <c r="CN33" i="13"/>
  <c r="H33" i="13"/>
  <c r="CP52" i="13"/>
  <c r="J52" i="13"/>
  <c r="G43" i="13"/>
  <c r="CM43" i="13"/>
  <c r="CP50" i="13"/>
  <c r="J50" i="13"/>
  <c r="AL48" i="13"/>
  <c r="DR48" i="13"/>
  <c r="AI48" i="13"/>
  <c r="DO48" i="13"/>
  <c r="AD34" i="13"/>
  <c r="DJ34" i="13"/>
  <c r="H24" i="13"/>
  <c r="CN24" i="13"/>
  <c r="CP28" i="13"/>
  <c r="J28" i="13"/>
  <c r="AJ49" i="13"/>
  <c r="DP49" i="13"/>
  <c r="DJ39" i="13"/>
  <c r="AD39" i="13"/>
  <c r="AA25" i="13"/>
  <c r="DG25" i="13"/>
  <c r="DB22" i="13"/>
  <c r="V22" i="13"/>
  <c r="M30" i="13"/>
  <c r="CS30" i="13"/>
  <c r="AL56" i="13"/>
  <c r="DR56" i="13"/>
  <c r="M37" i="13"/>
  <c r="CS37" i="13"/>
  <c r="AE51" i="13"/>
  <c r="DK51" i="13"/>
  <c r="R28" i="13"/>
  <c r="CX28" i="13"/>
  <c r="DH54" i="13"/>
  <c r="AB54" i="13"/>
  <c r="AK50" i="13"/>
  <c r="DQ50" i="13"/>
  <c r="AC48" i="13"/>
  <c r="DI48" i="13"/>
  <c r="Y54" i="13"/>
  <c r="DE54" i="13"/>
  <c r="G20" i="13"/>
  <c r="CM20" i="13"/>
  <c r="P36" i="13"/>
  <c r="CV36" i="13"/>
  <c r="Z39" i="13"/>
  <c r="DF39" i="13"/>
  <c r="AL46" i="13"/>
  <c r="DR46" i="13"/>
  <c r="Z25" i="13"/>
  <c r="DF25" i="13"/>
  <c r="AD37" i="13"/>
  <c r="DJ37" i="13"/>
  <c r="Q35" i="13"/>
  <c r="CW35" i="13"/>
  <c r="DL28" i="13"/>
  <c r="AF28" i="13"/>
  <c r="AE25" i="13"/>
  <c r="DK25" i="13"/>
  <c r="W53" i="13"/>
  <c r="DC53" i="13"/>
  <c r="T35" i="13"/>
  <c r="CZ35" i="13"/>
  <c r="CT35" i="13"/>
  <c r="N35" i="13"/>
  <c r="DG57" i="13"/>
  <c r="AA57" i="13"/>
  <c r="DJ50" i="13"/>
  <c r="AD50" i="13"/>
  <c r="T54" i="13"/>
  <c r="CZ54" i="13"/>
  <c r="T41" i="13"/>
  <c r="CZ41" i="13"/>
  <c r="G48" i="13"/>
  <c r="CM48" i="13"/>
  <c r="G53" i="13"/>
  <c r="CM53" i="13"/>
  <c r="N51" i="13"/>
  <c r="CT51" i="13"/>
  <c r="DD32" i="13"/>
  <c r="X32" i="13"/>
  <c r="R51" i="13"/>
  <c r="CX51" i="13"/>
  <c r="AH33" i="13"/>
  <c r="DN33" i="13"/>
  <c r="AG29" i="13"/>
  <c r="DM29" i="13"/>
  <c r="CX25" i="13"/>
  <c r="R25" i="13"/>
  <c r="R20" i="13"/>
  <c r="CX20" i="13"/>
  <c r="X51" i="13"/>
  <c r="DD51" i="13"/>
  <c r="DB43" i="13"/>
  <c r="V43" i="13"/>
  <c r="K28" i="13"/>
  <c r="CQ28" i="13"/>
  <c r="AA28" i="13"/>
  <c r="DG28" i="13"/>
  <c r="R40" i="13"/>
  <c r="CX40" i="13"/>
  <c r="DS22" i="13"/>
  <c r="AM22" i="13"/>
  <c r="G51" i="13"/>
  <c r="CM51" i="13"/>
  <c r="Y51" i="13"/>
  <c r="DE51" i="13"/>
  <c r="CX36" i="13"/>
  <c r="R36" i="13"/>
  <c r="AK57" i="13"/>
  <c r="DQ57" i="13"/>
  <c r="Q30" i="13"/>
  <c r="CW30" i="13"/>
  <c r="L45" i="13"/>
  <c r="CR45" i="13"/>
  <c r="AI43" i="13"/>
  <c r="DO43" i="13"/>
  <c r="Y48" i="13"/>
  <c r="DE48" i="13"/>
  <c r="AE32" i="13"/>
  <c r="DK32" i="13"/>
  <c r="AF32" i="13"/>
  <c r="DL32" i="13"/>
  <c r="N32" i="13"/>
  <c r="CT32" i="13"/>
  <c r="CW51" i="13"/>
  <c r="Q51" i="13"/>
  <c r="AB51" i="13"/>
  <c r="DH51" i="13"/>
  <c r="DT31" i="13"/>
  <c r="AN31" i="13"/>
  <c r="L54" i="13"/>
  <c r="CR54" i="13"/>
  <c r="CX42" i="13"/>
  <c r="R42" i="13"/>
  <c r="CO30" i="13"/>
  <c r="I30" i="13"/>
  <c r="X52" i="13"/>
  <c r="DD52" i="13"/>
  <c r="U39" i="13"/>
  <c r="DA39" i="13"/>
  <c r="AC32" i="13"/>
  <c r="DI32" i="13"/>
  <c r="S51" i="13"/>
  <c r="CY51" i="13"/>
  <c r="Y33" i="13"/>
  <c r="DE33" i="13"/>
  <c r="K31" i="13"/>
  <c r="CQ31" i="13"/>
  <c r="CT31" i="13"/>
  <c r="N31" i="13"/>
  <c r="CY34" i="13"/>
  <c r="S34" i="13"/>
  <c r="M40" i="13"/>
  <c r="CS40" i="13"/>
  <c r="U58" i="13"/>
  <c r="DA58" i="13"/>
  <c r="CX58" i="13"/>
  <c r="R58" i="13"/>
  <c r="DS44" i="13"/>
  <c r="AM44" i="13"/>
  <c r="Y44" i="13"/>
  <c r="DE44" i="13"/>
  <c r="AM47" i="13"/>
  <c r="DS47" i="13"/>
  <c r="AE56" i="13"/>
  <c r="DK56" i="13"/>
  <c r="AD31" i="13"/>
  <c r="DJ31" i="13"/>
  <c r="AG38" i="13"/>
  <c r="DM38" i="13"/>
  <c r="Q57" i="13"/>
  <c r="CW57" i="13"/>
  <c r="M51" i="13"/>
  <c r="CS51" i="13"/>
  <c r="AM34" i="13"/>
  <c r="DS34" i="13"/>
  <c r="W41" i="13"/>
  <c r="DC41" i="13"/>
  <c r="AC21" i="13"/>
  <c r="DI21" i="13"/>
  <c r="M31" i="13"/>
  <c r="CS31" i="13"/>
  <c r="Q40" i="13"/>
  <c r="CW40" i="13"/>
  <c r="X58" i="13"/>
  <c r="DD58" i="13"/>
  <c r="J54" i="13"/>
  <c r="CP54" i="13"/>
  <c r="AA44" i="13"/>
  <c r="DG44" i="13"/>
  <c r="K47" i="13"/>
  <c r="CQ47" i="13"/>
  <c r="CP56" i="13"/>
  <c r="J56" i="13"/>
  <c r="AK55" i="13"/>
  <c r="DQ55" i="13"/>
  <c r="AD55" i="13"/>
  <c r="DJ55" i="13"/>
  <c r="CO57" i="13"/>
  <c r="I57" i="13"/>
  <c r="DQ25" i="13"/>
  <c r="AK25" i="13"/>
  <c r="Z47" i="13"/>
  <c r="DF47" i="13"/>
  <c r="S46" i="13"/>
  <c r="CY46" i="13"/>
  <c r="P19" i="13"/>
  <c r="CV19" i="13"/>
  <c r="DS55" i="13"/>
  <c r="AM55" i="13"/>
  <c r="AD36" i="13"/>
  <c r="DJ36" i="13"/>
  <c r="AJ21" i="13"/>
  <c r="DP21" i="13"/>
  <c r="CP31" i="13"/>
  <c r="J31" i="13"/>
  <c r="R34" i="13"/>
  <c r="CX34" i="13"/>
  <c r="CW58" i="13"/>
  <c r="Q58" i="13"/>
  <c r="DN44" i="13"/>
  <c r="AH44" i="13"/>
  <c r="I47" i="13"/>
  <c r="CO47" i="13"/>
  <c r="O25" i="13"/>
  <c r="CU25" i="13"/>
  <c r="AH57" i="13"/>
  <c r="DN57" i="13"/>
  <c r="CT22" i="13"/>
  <c r="N22" i="13"/>
  <c r="AM30" i="13"/>
  <c r="DS30" i="13"/>
  <c r="AI32" i="13"/>
  <c r="DO32" i="13"/>
  <c r="H56" i="13"/>
  <c r="CN56" i="13"/>
  <c r="AK36" i="13"/>
  <c r="DQ36" i="13"/>
  <c r="CW39" i="13"/>
  <c r="Q39" i="13"/>
  <c r="AB36" i="13"/>
  <c r="DH36" i="13"/>
  <c r="AK32" i="13"/>
  <c r="DQ32" i="13"/>
  <c r="AI35" i="13"/>
  <c r="DO35" i="13"/>
  <c r="AM57" i="13"/>
  <c r="DS57" i="13"/>
  <c r="AN46" i="13"/>
  <c r="DT46" i="13"/>
  <c r="N49" i="13"/>
  <c r="CT49" i="13"/>
  <c r="AD51" i="13"/>
  <c r="DJ51" i="13"/>
  <c r="CQ45" i="13"/>
  <c r="K45" i="13"/>
  <c r="DD53" i="13"/>
  <c r="X53" i="13"/>
  <c r="CU53" i="13"/>
  <c r="O53" i="13"/>
  <c r="AC42" i="13"/>
  <c r="DI42" i="13"/>
  <c r="AN52" i="13"/>
  <c r="DT52" i="13"/>
  <c r="X44" i="13"/>
  <c r="DD44" i="13"/>
  <c r="DP22" i="13"/>
  <c r="AJ22" i="13"/>
  <c r="AD22" i="13"/>
  <c r="DJ22" i="13"/>
  <c r="S28" i="13"/>
  <c r="CY28" i="13"/>
  <c r="K48" i="13"/>
  <c r="CQ48" i="13"/>
  <c r="G40" i="13"/>
  <c r="CM40" i="13"/>
  <c r="AI52" i="13"/>
  <c r="DO52" i="13"/>
  <c r="G22" i="13"/>
  <c r="CM22" i="13"/>
  <c r="CS48" i="13"/>
  <c r="M48" i="13"/>
  <c r="AA56" i="13"/>
  <c r="DG56" i="13"/>
  <c r="H18" i="13"/>
  <c r="CN18" i="13"/>
  <c r="Q56" i="13"/>
  <c r="CW56" i="13"/>
  <c r="AE36" i="13"/>
  <c r="DK36" i="13"/>
  <c r="V39" i="13"/>
  <c r="DB39" i="13"/>
  <c r="W46" i="13"/>
  <c r="DC46" i="13"/>
  <c r="L33" i="13"/>
  <c r="CR33" i="13"/>
  <c r="Q49" i="13"/>
  <c r="CW49" i="13"/>
  <c r="AG39" i="13"/>
  <c r="AS39" i="13" s="1"/>
  <c r="DM39" i="13"/>
  <c r="AL29" i="13"/>
  <c r="DR29" i="13"/>
  <c r="P31" i="13"/>
  <c r="AQ31" i="13" s="1"/>
  <c r="CV31" i="13"/>
  <c r="AF40" i="13"/>
  <c r="DL40" i="13"/>
  <c r="K58" i="13"/>
  <c r="CQ58" i="13"/>
  <c r="M44" i="13"/>
  <c r="CS44" i="13"/>
  <c r="CV44" i="13"/>
  <c r="P44" i="13"/>
  <c r="W25" i="13"/>
  <c r="DC25" i="13"/>
  <c r="AB30" i="13"/>
  <c r="DH30" i="13"/>
  <c r="AM45" i="13"/>
  <c r="DS45" i="13"/>
  <c r="G56" i="13"/>
  <c r="CM56" i="13"/>
  <c r="J38" i="13"/>
  <c r="CP38" i="13"/>
  <c r="W55" i="13"/>
  <c r="DC55" i="13"/>
  <c r="R37" i="13"/>
  <c r="CX37" i="13"/>
  <c r="AA39" i="13"/>
  <c r="DG39" i="13"/>
  <c r="L30" i="13"/>
  <c r="CR30" i="13"/>
  <c r="I55" i="13"/>
  <c r="CO55" i="13"/>
  <c r="AM52" i="13"/>
  <c r="DS52" i="13"/>
  <c r="G24" i="13"/>
  <c r="CM24" i="13"/>
  <c r="U31" i="13"/>
  <c r="DA31" i="13"/>
  <c r="CM50" i="13"/>
  <c r="G50" i="13"/>
  <c r="AP50" i="13" s="1"/>
  <c r="G38" i="13"/>
  <c r="CM38" i="13"/>
  <c r="AM56" i="13"/>
  <c r="DS56" i="13"/>
  <c r="CZ36" i="13"/>
  <c r="T36" i="13"/>
  <c r="S32" i="13"/>
  <c r="CY32" i="13"/>
  <c r="G46" i="13"/>
  <c r="CM46" i="13"/>
  <c r="AK49" i="13"/>
  <c r="DQ49" i="13"/>
  <c r="AE39" i="13"/>
  <c r="DK39" i="13"/>
  <c r="P34" i="13"/>
  <c r="CV34" i="13"/>
  <c r="DR58" i="13"/>
  <c r="AL58" i="13"/>
  <c r="X25" i="13"/>
  <c r="DD25" i="13"/>
  <c r="Y32" i="13"/>
  <c r="DE32" i="13"/>
  <c r="AN29" i="13"/>
  <c r="DT29" i="13"/>
  <c r="S24" i="13"/>
  <c r="CY24" i="13"/>
  <c r="CT46" i="13"/>
  <c r="N46" i="13"/>
  <c r="Q42" i="13"/>
  <c r="CW42" i="13"/>
  <c r="I42" i="13"/>
  <c r="CO42" i="13"/>
  <c r="T43" i="13"/>
  <c r="CZ43" i="13"/>
  <c r="AI30" i="13"/>
  <c r="DO30" i="13"/>
  <c r="R57" i="13"/>
  <c r="CX57" i="13"/>
  <c r="DM55" i="13"/>
  <c r="AG55" i="13"/>
  <c r="AL35" i="13"/>
  <c r="DR35" i="13"/>
  <c r="DH57" i="13"/>
  <c r="AB57" i="13"/>
  <c r="K57" i="13"/>
  <c r="CQ57" i="13"/>
  <c r="AA53" i="13"/>
  <c r="DG53" i="13"/>
  <c r="AJ52" i="13"/>
  <c r="DP52" i="13"/>
  <c r="AJ34" i="13"/>
  <c r="DP34" i="13"/>
  <c r="AL50" i="13"/>
  <c r="DR50" i="13"/>
  <c r="AC22" i="13"/>
  <c r="DI22" i="13"/>
  <c r="AE50" i="13"/>
  <c r="DK50" i="13"/>
  <c r="CY36" i="13"/>
  <c r="S36" i="13"/>
  <c r="DB49" i="13"/>
  <c r="V49" i="13"/>
  <c r="AD46" i="13"/>
  <c r="DJ46" i="13"/>
  <c r="K49" i="13"/>
  <c r="CQ49" i="13"/>
  <c r="G39" i="13"/>
  <c r="CM39" i="13"/>
  <c r="T26" i="13"/>
  <c r="CZ26" i="13"/>
  <c r="CO31" i="13"/>
  <c r="I31" i="13"/>
  <c r="O34" i="13"/>
  <c r="CU34" i="13"/>
  <c r="AD40" i="13"/>
  <c r="DJ40" i="13"/>
  <c r="I58" i="13"/>
  <c r="CO58" i="13"/>
  <c r="AE54" i="13"/>
  <c r="DK54" i="13"/>
  <c r="K44" i="13"/>
  <c r="CQ44" i="13"/>
  <c r="W47" i="13"/>
  <c r="DC47" i="13"/>
  <c r="Y25" i="13"/>
  <c r="DE25" i="13"/>
  <c r="K25" i="13"/>
  <c r="CQ25" i="13"/>
  <c r="S35" i="13"/>
  <c r="CY35" i="13"/>
  <c r="N36" i="13"/>
  <c r="CT36" i="13"/>
  <c r="M57" i="13"/>
  <c r="CS57" i="13"/>
  <c r="T30" i="13"/>
  <c r="CZ30" i="13"/>
  <c r="CV39" i="13"/>
  <c r="P39" i="13"/>
  <c r="G45" i="13"/>
  <c r="CM45" i="13"/>
  <c r="P22" i="13"/>
  <c r="CV22" i="13"/>
  <c r="G49" i="13"/>
  <c r="CM49" i="13"/>
  <c r="DT55" i="13"/>
  <c r="AN55" i="13"/>
  <c r="AH46" i="13"/>
  <c r="DN46" i="13"/>
  <c r="AI42" i="13"/>
  <c r="DO42" i="13"/>
  <c r="M45" i="13"/>
  <c r="CS45" i="13"/>
  <c r="M35" i="13"/>
  <c r="CS35" i="13"/>
  <c r="AN57" i="13"/>
  <c r="DT57" i="13"/>
  <c r="L29" i="13"/>
  <c r="CR29" i="13"/>
  <c r="M56" i="13"/>
  <c r="CS56" i="13"/>
  <c r="Y36" i="13"/>
  <c r="DE36" i="13"/>
  <c r="P45" i="13"/>
  <c r="CV45" i="13"/>
  <c r="S48" i="13"/>
  <c r="CY48" i="13"/>
  <c r="AA37" i="13"/>
  <c r="DG37" i="13"/>
  <c r="X22" i="13"/>
  <c r="DD22" i="13"/>
  <c r="W57" i="13"/>
  <c r="DC57" i="13"/>
  <c r="AH48" i="13"/>
  <c r="DN48" i="13"/>
  <c r="AG57" i="13"/>
  <c r="DM57" i="13"/>
  <c r="DD50" i="13"/>
  <c r="X50" i="13"/>
  <c r="AF20" i="13"/>
  <c r="DL20" i="13"/>
  <c r="AI40" i="13"/>
  <c r="DO40" i="13"/>
  <c r="S54" i="13"/>
  <c r="CY54" i="13"/>
  <c r="Z15" i="13"/>
  <c r="DF15" i="13"/>
  <c r="AI22" i="13"/>
  <c r="DO22" i="13"/>
  <c r="AE55" i="13"/>
  <c r="DK55" i="13"/>
  <c r="DB56" i="13"/>
  <c r="V56" i="13"/>
  <c r="AN36" i="13"/>
  <c r="DT36" i="13"/>
  <c r="U51" i="13"/>
  <c r="DA51" i="13"/>
  <c r="AA33" i="13"/>
  <c r="DG33" i="13"/>
  <c r="AC46" i="13"/>
  <c r="DI46" i="13"/>
  <c r="AH28" i="13"/>
  <c r="DN28" i="13"/>
  <c r="N50" i="13"/>
  <c r="CT50" i="13"/>
  <c r="AB25" i="13"/>
  <c r="DH25" i="13"/>
  <c r="P30" i="13"/>
  <c r="CV30" i="13"/>
  <c r="AA55" i="13"/>
  <c r="DG55" i="13"/>
  <c r="AC51" i="13"/>
  <c r="DI51" i="13"/>
  <c r="O37" i="13"/>
  <c r="CU37" i="13"/>
  <c r="AI31" i="13"/>
  <c r="DO31" i="13"/>
  <c r="CQ35" i="13"/>
  <c r="K35" i="13"/>
  <c r="P42" i="13"/>
  <c r="CV42" i="13"/>
  <c r="Q45" i="13"/>
  <c r="CW45" i="13"/>
  <c r="R43" i="13"/>
  <c r="CX43" i="13"/>
  <c r="Y56" i="13"/>
  <c r="DE56" i="13"/>
  <c r="X37" i="13"/>
  <c r="DD37" i="13"/>
  <c r="CT52" i="13"/>
  <c r="N52" i="13"/>
  <c r="DH37" i="13"/>
  <c r="AB37" i="13"/>
  <c r="AE44" i="13"/>
  <c r="DK44" i="13"/>
  <c r="Y57" i="13"/>
  <c r="DE57" i="13"/>
  <c r="AC52" i="13"/>
  <c r="DI52" i="13"/>
  <c r="W38" i="13"/>
  <c r="DC38" i="13"/>
  <c r="AK51" i="13"/>
  <c r="DQ51" i="13"/>
  <c r="DF50" i="13"/>
  <c r="Z50" i="13"/>
  <c r="AA38" i="13"/>
  <c r="DG38" i="13"/>
  <c r="AH35" i="13"/>
  <c r="DN35" i="13"/>
  <c r="Y46" i="13"/>
  <c r="DE46" i="13"/>
  <c r="M28" i="13"/>
  <c r="CS28" i="13"/>
  <c r="AJ39" i="13"/>
  <c r="DP39" i="13"/>
  <c r="CU29" i="13"/>
  <c r="O29" i="13"/>
  <c r="AF34" i="13"/>
  <c r="DL34" i="13"/>
  <c r="L40" i="13"/>
  <c r="CR40" i="13"/>
  <c r="N58" i="13"/>
  <c r="CT58" i="13"/>
  <c r="G54" i="13"/>
  <c r="CM54" i="13"/>
  <c r="DR13" i="13"/>
  <c r="AL13" i="13"/>
  <c r="CR35" i="13"/>
  <c r="L35" i="13"/>
  <c r="CW55" i="13"/>
  <c r="Q55" i="13"/>
  <c r="AB53" i="13"/>
  <c r="DH53" i="13"/>
  <c r="AC36" i="13"/>
  <c r="DI36" i="13"/>
  <c r="CY49" i="13"/>
  <c r="S49" i="13"/>
  <c r="AB32" i="13"/>
  <c r="DH32" i="13"/>
  <c r="AB33" i="13"/>
  <c r="DH33" i="13"/>
  <c r="W33" i="13"/>
  <c r="DC33" i="13"/>
  <c r="U28" i="13"/>
  <c r="DA28" i="13"/>
  <c r="DD39" i="13"/>
  <c r="X39" i="13"/>
  <c r="H23" i="13"/>
  <c r="CN23" i="13"/>
  <c r="CT29" i="13"/>
  <c r="N29" i="13"/>
  <c r="AI34" i="13"/>
  <c r="DO34" i="13"/>
  <c r="U34" i="13"/>
  <c r="DA34" i="13"/>
  <c r="I40" i="13"/>
  <c r="CO40" i="13"/>
  <c r="CY58" i="13"/>
  <c r="S58" i="13"/>
  <c r="AJ58" i="13"/>
  <c r="DP58" i="13"/>
  <c r="AJ54" i="13"/>
  <c r="DP54" i="13"/>
  <c r="AG44" i="13"/>
  <c r="DM44" i="13"/>
  <c r="V44" i="13"/>
  <c r="DB44" i="13"/>
  <c r="AL47" i="13"/>
  <c r="DR47" i="13"/>
  <c r="AJ25" i="13"/>
  <c r="DP25" i="13"/>
  <c r="L38" i="13"/>
  <c r="CR38" i="13"/>
  <c r="AL22" i="13"/>
  <c r="DR22" i="13"/>
  <c r="N42" i="13"/>
  <c r="CT42" i="13"/>
  <c r="CN35" i="13"/>
  <c r="H35" i="13"/>
  <c r="AG56" i="13"/>
  <c r="DM56" i="13"/>
  <c r="T37" i="13"/>
  <c r="CZ37" i="13"/>
  <c r="G42" i="13"/>
  <c r="CM42" i="13"/>
  <c r="R53" i="13"/>
  <c r="CX53" i="13"/>
  <c r="CP35" i="13"/>
  <c r="J35" i="13"/>
  <c r="V36" i="13"/>
  <c r="DB36" i="13"/>
  <c r="DN29" i="13"/>
  <c r="AH29" i="13"/>
  <c r="O55" i="13"/>
  <c r="CU55" i="13"/>
  <c r="K51" i="13"/>
  <c r="CQ51" i="13"/>
  <c r="T53" i="13"/>
  <c r="CZ53" i="13"/>
  <c r="AI45" i="13"/>
  <c r="DO45" i="13"/>
  <c r="DF56" i="13"/>
  <c r="Z56" i="13"/>
  <c r="CP55" i="13"/>
  <c r="J55" i="13"/>
  <c r="S44" i="13"/>
  <c r="CY44" i="13"/>
  <c r="Q48" i="13"/>
  <c r="CW48" i="13"/>
  <c r="Z22" i="13"/>
  <c r="DF22" i="13"/>
  <c r="X48" i="13"/>
  <c r="DD48" i="13"/>
  <c r="CS33" i="13"/>
  <c r="M33" i="13"/>
  <c r="K33" i="13"/>
  <c r="CQ33" i="13"/>
  <c r="AH50" i="13"/>
  <c r="DN50" i="13"/>
  <c r="AH43" i="13"/>
  <c r="DN43" i="13"/>
  <c r="W31" i="13"/>
  <c r="DC31" i="13"/>
  <c r="I24" i="13"/>
  <c r="CO24" i="13"/>
  <c r="DI54" i="13"/>
  <c r="AC54" i="13"/>
  <c r="N55" i="13"/>
  <c r="CT55" i="13"/>
  <c r="AJ28" i="13"/>
  <c r="DP28" i="13"/>
  <c r="Y10" i="13"/>
  <c r="DE10" i="13"/>
  <c r="U42" i="13"/>
  <c r="DA42" i="13"/>
  <c r="O51" i="13"/>
  <c r="CU51" i="13"/>
  <c r="AN32" i="13"/>
  <c r="DT32" i="13"/>
  <c r="AG46" i="13"/>
  <c r="DM46" i="13"/>
  <c r="DC39" i="13"/>
  <c r="W39" i="13"/>
  <c r="G23" i="13"/>
  <c r="CM23" i="13"/>
  <c r="CW29" i="13"/>
  <c r="Q29" i="13"/>
  <c r="AA34" i="13"/>
  <c r="DG34" i="13"/>
  <c r="K40" i="13"/>
  <c r="CQ40" i="13"/>
  <c r="P58" i="13"/>
  <c r="AQ58" i="13" s="1"/>
  <c r="CV58" i="13"/>
  <c r="H58" i="13"/>
  <c r="CN58" i="13"/>
  <c r="AI54" i="13"/>
  <c r="DO54" i="13"/>
  <c r="R44" i="13"/>
  <c r="CX44" i="13"/>
  <c r="H47" i="13"/>
  <c r="CN47" i="13"/>
  <c r="N25" i="13"/>
  <c r="CT25" i="13"/>
  <c r="Q46" i="13"/>
  <c r="CW46" i="13"/>
  <c r="AL45" i="13"/>
  <c r="DR45" i="13"/>
  <c r="AE35" i="13"/>
  <c r="DK35" i="13"/>
  <c r="N57" i="13"/>
  <c r="CT57" i="13"/>
  <c r="X42" i="13"/>
  <c r="DD42" i="13"/>
  <c r="AG42" i="13"/>
  <c r="DM42" i="13"/>
  <c r="R30" i="13"/>
  <c r="CX30" i="13"/>
  <c r="AG35" i="13"/>
  <c r="AS35" i="13" s="1"/>
  <c r="DM35" i="13"/>
  <c r="J37" i="13"/>
  <c r="CP37" i="13"/>
  <c r="CV35" i="13"/>
  <c r="P35" i="13"/>
  <c r="CV55" i="13"/>
  <c r="P55" i="13"/>
  <c r="CP53" i="13"/>
  <c r="J53" i="13"/>
  <c r="U35" i="13"/>
  <c r="DA35" i="13"/>
  <c r="T46" i="13"/>
  <c r="CZ46" i="13"/>
  <c r="U22" i="13"/>
  <c r="DA22" i="13"/>
  <c r="AH55" i="13"/>
  <c r="DN55" i="13"/>
  <c r="N48" i="13"/>
  <c r="CT48" i="13"/>
  <c r="Y22" i="13"/>
  <c r="DE22" i="13"/>
  <c r="R50" i="13"/>
  <c r="CX50" i="13"/>
  <c r="AN28" i="13"/>
  <c r="DT28" i="13"/>
  <c r="DJ57" i="13"/>
  <c r="AD57" i="13"/>
  <c r="AG52" i="13"/>
  <c r="DM52" i="13"/>
  <c r="L52" i="13"/>
  <c r="CR52" i="13"/>
  <c r="AH52" i="13"/>
  <c r="DN52" i="13"/>
  <c r="I34" i="13"/>
  <c r="CO34" i="13"/>
  <c r="M50" i="13"/>
  <c r="CS50" i="13"/>
  <c r="DN40" i="13"/>
  <c r="AH40" i="13"/>
  <c r="AB38" i="13"/>
  <c r="DH38" i="13"/>
  <c r="J27" i="13"/>
  <c r="CP27" i="13"/>
  <c r="O22" i="13"/>
  <c r="CU22" i="13"/>
  <c r="O45" i="13"/>
  <c r="CU45" i="13"/>
  <c r="O57" i="13"/>
  <c r="CU57" i="13"/>
  <c r="DT53" i="13"/>
  <c r="AN53" i="13"/>
  <c r="V57" i="13"/>
  <c r="DB57" i="13"/>
  <c r="Y37" i="13"/>
  <c r="DE37" i="13"/>
  <c r="M24" i="13"/>
  <c r="CS24" i="13"/>
  <c r="R41" i="13"/>
  <c r="CX41" i="13"/>
  <c r="Y31" i="13"/>
  <c r="DE31" i="13"/>
  <c r="DE50" i="13"/>
  <c r="Y50" i="13"/>
  <c r="DD47" i="13"/>
  <c r="X47" i="13"/>
  <c r="AR47" i="13" s="1"/>
  <c r="Z48" i="13"/>
  <c r="DF48" i="13"/>
  <c r="AM25" i="13"/>
  <c r="DS25" i="13"/>
  <c r="K46" i="13"/>
  <c r="CQ46" i="13"/>
  <c r="W42" i="13"/>
  <c r="DC42" i="13"/>
  <c r="AK43" i="13"/>
  <c r="DQ43" i="13"/>
  <c r="AC55" i="13"/>
  <c r="DI55" i="13"/>
  <c r="AE23" i="13"/>
  <c r="DK23" i="13"/>
  <c r="Q52" i="13"/>
  <c r="CW52" i="13"/>
  <c r="CM33" i="13"/>
  <c r="G33" i="13"/>
  <c r="P33" i="13"/>
  <c r="CV33" i="13"/>
  <c r="AI50" i="13"/>
  <c r="DO50" i="13"/>
  <c r="O28" i="13"/>
  <c r="CU28" i="13"/>
  <c r="Y29" i="13"/>
  <c r="DE29" i="13"/>
  <c r="G29" i="13"/>
  <c r="CM29" i="13"/>
  <c r="X21" i="13"/>
  <c r="DD21" i="13"/>
  <c r="AK54" i="13"/>
  <c r="DQ54" i="13"/>
  <c r="AF43" i="13"/>
  <c r="DL43" i="13"/>
  <c r="AD53" i="13"/>
  <c r="DJ53" i="13"/>
  <c r="AI23" i="13"/>
  <c r="DO23" i="13"/>
  <c r="P29" i="13"/>
  <c r="CV29" i="13"/>
  <c r="AK31" i="13"/>
  <c r="DQ31" i="13"/>
  <c r="AC34" i="13"/>
  <c r="DI34" i="13"/>
  <c r="AN40" i="13"/>
  <c r="DT40" i="13"/>
  <c r="O58" i="13"/>
  <c r="CU58" i="13"/>
  <c r="AI58" i="13"/>
  <c r="DO58" i="13"/>
  <c r="AG54" i="13"/>
  <c r="DM54" i="13"/>
  <c r="Q44" i="13"/>
  <c r="CW44" i="13"/>
  <c r="M47" i="13"/>
  <c r="CS47" i="13"/>
  <c r="AC30" i="13"/>
  <c r="DI30" i="13"/>
  <c r="O36" i="13"/>
  <c r="CU36" i="13"/>
  <c r="N43" i="13"/>
  <c r="CT43" i="13"/>
  <c r="AH42" i="13"/>
  <c r="DN42" i="13"/>
  <c r="N37" i="13"/>
  <c r="CT37" i="13"/>
  <c r="CM55" i="13"/>
  <c r="G55" i="13"/>
  <c r="S42" i="13"/>
  <c r="CY42" i="13"/>
  <c r="O49" i="13"/>
  <c r="CU49" i="13"/>
  <c r="M29" i="13"/>
  <c r="CS29" i="13"/>
  <c r="O50" i="13"/>
  <c r="CU50" i="13"/>
  <c r="AJ23" i="13"/>
  <c r="DP23" i="13"/>
  <c r="P52" i="13"/>
  <c r="CV52" i="13"/>
  <c r="AF44" i="13"/>
  <c r="DL44" i="13"/>
  <c r="L22" i="13"/>
  <c r="CR22" i="13"/>
  <c r="DH24" i="13"/>
  <c r="AB24" i="13"/>
  <c r="AC56" i="13"/>
  <c r="DI56" i="13"/>
  <c r="AL51" i="13"/>
  <c r="DR51" i="13"/>
  <c r="S41" i="13"/>
  <c r="CY41" i="13"/>
  <c r="DL50" i="13"/>
  <c r="AF50" i="13"/>
  <c r="DH56" i="13"/>
  <c r="AB56" i="13"/>
  <c r="T28" i="13"/>
  <c r="CZ28" i="13"/>
  <c r="Z38" i="13"/>
  <c r="DF38" i="13"/>
  <c r="AA27" i="13"/>
  <c r="DG27" i="13"/>
  <c r="CZ45" i="13"/>
  <c r="T45" i="13"/>
  <c r="AG37" i="13"/>
  <c r="DM37" i="13"/>
  <c r="Q43" i="13"/>
  <c r="CW43" i="13"/>
  <c r="O48" i="13"/>
  <c r="CU48" i="13"/>
  <c r="J36" i="13"/>
  <c r="CP36" i="13"/>
  <c r="V29" i="13"/>
  <c r="DB29" i="13"/>
  <c r="DI28" i="13"/>
  <c r="AC28" i="13"/>
  <c r="P32" i="13"/>
  <c r="CV32" i="13"/>
  <c r="AF46" i="13"/>
  <c r="DL46" i="13"/>
  <c r="DJ33" i="13"/>
  <c r="AD33" i="13"/>
  <c r="DI39" i="13"/>
  <c r="AC39" i="13"/>
  <c r="AI39" i="13"/>
  <c r="DO39" i="13"/>
  <c r="Z34" i="13"/>
  <c r="DF34" i="13"/>
  <c r="U44" i="13"/>
  <c r="DA44" i="13"/>
  <c r="V35" i="13"/>
  <c r="DB35" i="13"/>
  <c r="R16" i="13"/>
  <c r="CX16" i="13"/>
  <c r="T42" i="13"/>
  <c r="CZ42" i="13"/>
  <c r="AL53" i="13"/>
  <c r="DR53" i="13"/>
  <c r="AG32" i="13"/>
  <c r="DM32" i="13"/>
  <c r="AM32" i="13"/>
  <c r="DS32" i="13"/>
  <c r="AC33" i="13"/>
  <c r="DI33" i="13"/>
  <c r="AI46" i="13"/>
  <c r="DO46" i="13"/>
  <c r="CN39" i="13"/>
  <c r="H39" i="13"/>
  <c r="M25" i="13"/>
  <c r="CS25" i="13"/>
  <c r="W51" i="13"/>
  <c r="DC51" i="13"/>
  <c r="AC31" i="13"/>
  <c r="DI31" i="13"/>
  <c r="AJ29" i="13"/>
  <c r="DP29" i="13"/>
  <c r="G37" i="13"/>
  <c r="CM37" i="13"/>
  <c r="AH49" i="13"/>
  <c r="DN49" i="13"/>
  <c r="AM43" i="13"/>
  <c r="DS43" i="13"/>
  <c r="S30" i="13"/>
  <c r="CY30" i="13"/>
  <c r="L49" i="13"/>
  <c r="CR49" i="13"/>
  <c r="M38" i="13"/>
  <c r="CS38" i="13"/>
  <c r="AN39" i="13"/>
  <c r="DT39" i="13"/>
  <c r="S22" i="13"/>
  <c r="CY22" i="13"/>
  <c r="DL55" i="13"/>
  <c r="AF55" i="13"/>
  <c r="S45" i="13"/>
  <c r="CY45" i="13"/>
  <c r="CR51" i="13"/>
  <c r="L51" i="13"/>
  <c r="N30" i="13"/>
  <c r="CT30" i="13"/>
  <c r="T57" i="13"/>
  <c r="CZ57" i="13"/>
  <c r="DS50" i="13"/>
  <c r="AM50" i="13"/>
  <c r="CP22" i="13"/>
  <c r="J22" i="13"/>
  <c r="CN57" i="13"/>
  <c r="H57" i="13"/>
  <c r="U48" i="13"/>
  <c r="DA48" i="13"/>
  <c r="L28" i="13"/>
  <c r="CR28" i="13"/>
  <c r="Q28" i="13"/>
  <c r="CW28" i="13"/>
  <c r="AN49" i="13"/>
  <c r="DT49" i="13"/>
  <c r="AM33" i="13"/>
  <c r="DS33" i="13"/>
  <c r="X30" i="13"/>
  <c r="AR30" i="13" s="1"/>
  <c r="DD30" i="13"/>
  <c r="AE40" i="13"/>
  <c r="DK40" i="13"/>
  <c r="Y45" i="13"/>
  <c r="DE45" i="13"/>
  <c r="X41" i="13"/>
  <c r="DD41" i="13"/>
  <c r="AH26" i="13"/>
  <c r="DN26" i="13"/>
  <c r="AC38" i="13"/>
  <c r="DI38" i="13"/>
  <c r="U45" i="13"/>
  <c r="DA45" i="13"/>
  <c r="DF32" i="13"/>
  <c r="Z32" i="13"/>
  <c r="T23" i="13"/>
  <c r="CZ23" i="13"/>
  <c r="Q34" i="13"/>
  <c r="CW34" i="13"/>
  <c r="DS58" i="13"/>
  <c r="AM58" i="13"/>
  <c r="I54" i="13"/>
  <c r="CO54" i="13"/>
  <c r="AD47" i="13"/>
  <c r="DJ47" i="13"/>
  <c r="L25" i="13"/>
  <c r="CR25" i="13"/>
  <c r="G35" i="13"/>
  <c r="CM35" i="13"/>
  <c r="O43" i="13"/>
  <c r="CU43" i="13"/>
  <c r="AD45" i="13"/>
  <c r="DJ45" i="13"/>
  <c r="DK46" i="13"/>
  <c r="AE46" i="13"/>
  <c r="AM42" i="13"/>
  <c r="DS42" i="13"/>
  <c r="AK56" i="13"/>
  <c r="DQ56" i="13"/>
  <c r="DO51" i="13"/>
  <c r="AI51" i="13"/>
  <c r="O35" i="13"/>
  <c r="CU35" i="13"/>
  <c r="Q53" i="13"/>
  <c r="CW53" i="13"/>
  <c r="R32" i="13"/>
  <c r="CX32" i="13"/>
  <c r="CP57" i="13"/>
  <c r="J57" i="13"/>
  <c r="T52" i="13"/>
  <c r="CZ52" i="13"/>
  <c r="AA50" i="13"/>
  <c r="DG50" i="13"/>
  <c r="CN52" i="13"/>
  <c r="H52" i="13"/>
  <c r="DF40" i="13"/>
  <c r="Z40" i="13"/>
  <c r="G28" i="13"/>
  <c r="CM28" i="13"/>
  <c r="X14" i="13"/>
  <c r="DD14" i="13"/>
  <c r="Y42" i="13"/>
  <c r="DE42" i="13"/>
  <c r="Z46" i="13"/>
  <c r="DF46" i="13"/>
  <c r="X33" i="13"/>
  <c r="AR33" i="13" s="1"/>
  <c r="DD33" i="13"/>
  <c r="DF26" i="13"/>
  <c r="Z26" i="13"/>
  <c r="I29" i="13"/>
  <c r="CO29" i="13"/>
  <c r="AM31" i="13"/>
  <c r="DS31" i="13"/>
  <c r="AJ47" i="13"/>
  <c r="DP47" i="13"/>
  <c r="AG58" i="13"/>
  <c r="DM58" i="13"/>
  <c r="AF54" i="13"/>
  <c r="DL54" i="13"/>
  <c r="L44" i="13"/>
  <c r="CR44" i="13"/>
  <c r="AC47" i="13"/>
  <c r="DI47" i="13"/>
  <c r="AG25" i="13"/>
  <c r="DM25" i="13"/>
  <c r="CS55" i="13"/>
  <c r="M55" i="13"/>
  <c r="AD35" i="13"/>
  <c r="DJ35" i="13"/>
  <c r="AF56" i="13"/>
  <c r="DL56" i="13"/>
  <c r="AF38" i="13"/>
  <c r="DL38" i="13"/>
  <c r="AN43" i="13"/>
  <c r="DT43" i="13"/>
  <c r="U57" i="13"/>
  <c r="DA57" i="13"/>
  <c r="T22" i="13"/>
  <c r="CZ22" i="13"/>
  <c r="AM46" i="13"/>
  <c r="DS46" i="13"/>
  <c r="Z35" i="13"/>
  <c r="DF35" i="13"/>
  <c r="DR33" i="13"/>
  <c r="AL33" i="13"/>
  <c r="AK48" i="13"/>
  <c r="DQ48" i="13"/>
  <c r="I12" i="13"/>
  <c r="CO12" i="13"/>
  <c r="P56" i="13"/>
  <c r="AQ56" i="13" s="1"/>
  <c r="CV56" i="13"/>
  <c r="T29" i="13"/>
  <c r="CZ29" i="13"/>
  <c r="AK58" i="13"/>
  <c r="DQ58" i="13"/>
  <c r="AF47" i="13"/>
  <c r="DL47" i="13"/>
  <c r="DI35" i="13"/>
  <c r="AC35" i="13"/>
  <c r="V11" i="13"/>
  <c r="DB11" i="13"/>
  <c r="I43" i="13"/>
  <c r="CO43" i="13"/>
  <c r="K53" i="13"/>
  <c r="CQ53" i="13"/>
  <c r="AG36" i="13"/>
  <c r="DM36" i="13"/>
  <c r="AI25" i="13"/>
  <c r="DO25" i="13"/>
  <c r="AI56" i="13"/>
  <c r="DO56" i="13"/>
  <c r="AG53" i="13"/>
  <c r="DM53" i="13"/>
  <c r="R56" i="13"/>
  <c r="CX56" i="13"/>
  <c r="DP57" i="13"/>
  <c r="AJ57" i="13"/>
  <c r="V45" i="13"/>
  <c r="DB45" i="13"/>
  <c r="CZ56" i="13"/>
  <c r="T56" i="13"/>
  <c r="DN37" i="13"/>
  <c r="AH37" i="13"/>
  <c r="N56" i="13"/>
  <c r="CT56" i="13"/>
  <c r="DJ43" i="13"/>
  <c r="AD43" i="13"/>
  <c r="G36" i="13"/>
  <c r="CM36" i="13"/>
  <c r="AH23" i="13"/>
  <c r="DN23" i="13"/>
  <c r="AM29" i="13"/>
  <c r="DS29" i="13"/>
  <c r="Y34" i="13"/>
  <c r="DE34" i="13"/>
  <c r="G34" i="13"/>
  <c r="CM34" i="13"/>
  <c r="J40" i="13"/>
  <c r="CP40" i="13"/>
  <c r="M58" i="13"/>
  <c r="CS58" i="13"/>
  <c r="G58" i="13"/>
  <c r="CM58" i="13"/>
  <c r="O44" i="13"/>
  <c r="CU44" i="13"/>
  <c r="AK47" i="13"/>
  <c r="DQ47" i="13"/>
  <c r="CO37" i="13"/>
  <c r="I37" i="13"/>
  <c r="AH17" i="13"/>
  <c r="DN17" i="13"/>
  <c r="H43" i="13"/>
  <c r="CN43" i="13"/>
  <c r="V42" i="13"/>
  <c r="DB42" i="13"/>
  <c r="DT56" i="13"/>
  <c r="AN56" i="13"/>
  <c r="AF36" i="13"/>
  <c r="DL36" i="13"/>
  <c r="S33" i="13"/>
  <c r="CY33" i="13"/>
  <c r="O32" i="13"/>
  <c r="CU32" i="13"/>
  <c r="X46" i="13"/>
  <c r="DD46" i="13"/>
  <c r="DO33" i="13"/>
  <c r="AI33" i="13"/>
  <c r="CX49" i="13"/>
  <c r="R49" i="13"/>
  <c r="DN39" i="13"/>
  <c r="AH39" i="13"/>
  <c r="U23" i="13"/>
  <c r="DA23" i="13"/>
  <c r="J29" i="13"/>
  <c r="CP29" i="13"/>
  <c r="CX31" i="13"/>
  <c r="R31" i="13"/>
  <c r="T34" i="13"/>
  <c r="CZ34" i="13"/>
  <c r="AA47" i="13"/>
  <c r="DG47" i="13"/>
  <c r="AG40" i="13"/>
  <c r="AS40" i="13" s="1"/>
  <c r="DM40" i="13"/>
  <c r="L58" i="13"/>
  <c r="CR58" i="13"/>
  <c r="AH58" i="13"/>
  <c r="DN58" i="13"/>
  <c r="AM54" i="13"/>
  <c r="DS54" i="13"/>
  <c r="N44" i="13"/>
  <c r="CT44" i="13"/>
  <c r="DR44" i="13"/>
  <c r="AL44" i="13"/>
  <c r="G47" i="13"/>
  <c r="CM47" i="13"/>
  <c r="AH25" i="13"/>
  <c r="DN25" i="13"/>
  <c r="AK22" i="13"/>
  <c r="DQ22" i="13"/>
  <c r="DT37" i="13"/>
  <c r="AN37" i="13"/>
  <c r="AA32" i="13"/>
  <c r="DG32" i="13"/>
  <c r="Z55" i="13"/>
  <c r="DF55" i="13"/>
  <c r="T38" i="13"/>
  <c r="CZ38" i="13"/>
  <c r="AE37" i="13"/>
  <c r="DK37" i="13"/>
  <c r="H42" i="13"/>
  <c r="CN42" i="13"/>
  <c r="AH51" i="13"/>
  <c r="DN51" i="13"/>
  <c r="AI36" i="13"/>
  <c r="DO36" i="13"/>
  <c r="Z36" i="13"/>
  <c r="DF36" i="13"/>
  <c r="AI38" i="13"/>
  <c r="DO38" i="13"/>
  <c r="M42" i="13"/>
  <c r="CS42" i="13"/>
  <c r="K29" i="13"/>
  <c r="CQ29" i="13"/>
  <c r="L56" i="13"/>
  <c r="CR56" i="13"/>
  <c r="R55" i="13"/>
  <c r="CX55" i="13"/>
  <c r="N53" i="13"/>
  <c r="CT53" i="13"/>
  <c r="AK30" i="13"/>
  <c r="DQ30" i="13"/>
  <c r="K55" i="13"/>
  <c r="CQ55" i="13"/>
  <c r="M52" i="13"/>
  <c r="CS52" i="13"/>
  <c r="AG28" i="13"/>
  <c r="DM28" i="13"/>
  <c r="S52" i="13"/>
  <c r="CY52" i="13"/>
  <c r="U50" i="13"/>
  <c r="DA50" i="13"/>
  <c r="I33" i="13"/>
  <c r="CO33" i="13"/>
  <c r="DI50" i="13"/>
  <c r="AC50" i="13"/>
  <c r="AB52" i="13"/>
  <c r="DH52" i="13"/>
  <c r="H36" i="13"/>
  <c r="CN36" i="13"/>
  <c r="AL52" i="13"/>
  <c r="DR52" i="13"/>
  <c r="CO48" i="13"/>
  <c r="I48" i="13"/>
  <c r="AB48" i="13"/>
  <c r="DH48" i="13"/>
  <c r="DK53" i="13"/>
  <c r="AE53" i="13"/>
  <c r="AT23" i="17"/>
  <c r="BP27" i="21"/>
  <c r="AZ27" i="17"/>
  <c r="BP21" i="21"/>
  <c r="AZ21" i="17"/>
  <c r="BP26" i="21"/>
  <c r="AZ26" i="17"/>
  <c r="BP20" i="21"/>
  <c r="AZ20" i="17"/>
  <c r="BP23" i="21"/>
  <c r="AZ23" i="17"/>
  <c r="BP28" i="21"/>
  <c r="AZ28" i="17"/>
  <c r="AZ22" i="17"/>
  <c r="BP22" i="21"/>
  <c r="BP9" i="21"/>
  <c r="AZ9" i="17"/>
  <c r="BP24" i="21"/>
  <c r="AZ24" i="17"/>
  <c r="AT34" i="17"/>
  <c r="AU19" i="17"/>
  <c r="AU6" i="17"/>
  <c r="AV14" i="17"/>
  <c r="AU28" i="17"/>
  <c r="AU14" i="17"/>
  <c r="AV9" i="17"/>
  <c r="AV27" i="17"/>
  <c r="AU15" i="17"/>
  <c r="AV15" i="17"/>
  <c r="AU36" i="17"/>
  <c r="AV32" i="17"/>
  <c r="AU8" i="17"/>
  <c r="AT6" i="17"/>
  <c r="AU33" i="17"/>
  <c r="AT36" i="17"/>
  <c r="AV22" i="17"/>
  <c r="AU23" i="17"/>
  <c r="AT5" i="17"/>
  <c r="AU29" i="17"/>
  <c r="AV33" i="17"/>
  <c r="AV30" i="17"/>
  <c r="AU16" i="17"/>
  <c r="AV23" i="17"/>
  <c r="AU30" i="17"/>
  <c r="AT17" i="17"/>
  <c r="AU32" i="17"/>
  <c r="AU20" i="17"/>
  <c r="AV6" i="17"/>
  <c r="AU25" i="17"/>
  <c r="AU17" i="17"/>
  <c r="AV29" i="17"/>
  <c r="AV13" i="17"/>
  <c r="AT25" i="17"/>
  <c r="AV4" i="17"/>
  <c r="AT24" i="17"/>
  <c r="AV10" i="17"/>
  <c r="AT31" i="17"/>
  <c r="AV34" i="17"/>
  <c r="AT9" i="17"/>
  <c r="AU31" i="17"/>
  <c r="AV25" i="17"/>
  <c r="AU22" i="17"/>
  <c r="AT18" i="17"/>
  <c r="AT27" i="17"/>
  <c r="AU18" i="17"/>
  <c r="AV17" i="17"/>
  <c r="AU11" i="17"/>
  <c r="AT13" i="17"/>
  <c r="AU7" i="17"/>
  <c r="AU26" i="17"/>
  <c r="AT16" i="17"/>
  <c r="AV31" i="17"/>
  <c r="AT12" i="17"/>
  <c r="AV20" i="17"/>
  <c r="AV8" i="17"/>
  <c r="AT26" i="17"/>
  <c r="AT15" i="17"/>
  <c r="AT8" i="17"/>
  <c r="AU21" i="17"/>
  <c r="AU35" i="17"/>
  <c r="AT32" i="17"/>
  <c r="AT21" i="17"/>
  <c r="AU13" i="17"/>
  <c r="AT30" i="17"/>
  <c r="AV11" i="17"/>
  <c r="AT7" i="17"/>
  <c r="AT29" i="17"/>
  <c r="AT22" i="17"/>
  <c r="AU5" i="17"/>
  <c r="AV16" i="17"/>
  <c r="AT33" i="17"/>
  <c r="AU9" i="17"/>
  <c r="AV12" i="17"/>
  <c r="AU24" i="17"/>
  <c r="AV24" i="17"/>
  <c r="AV7" i="17"/>
  <c r="AT20" i="17"/>
  <c r="AV26" i="17"/>
  <c r="AU12" i="17"/>
  <c r="AU37" i="17"/>
  <c r="AT35" i="17"/>
  <c r="AV28" i="17"/>
  <c r="AV37" i="17"/>
  <c r="AV19" i="17"/>
  <c r="AU10" i="17"/>
  <c r="AV35" i="17"/>
  <c r="AT14" i="17"/>
  <c r="AV21" i="17"/>
  <c r="AU34" i="17"/>
  <c r="AV36" i="17"/>
  <c r="AT37" i="17"/>
  <c r="AT10" i="17"/>
  <c r="AT11" i="17"/>
  <c r="AV18" i="17"/>
  <c r="AT4" i="17"/>
  <c r="AV5" i="17"/>
  <c r="AT28" i="17"/>
  <c r="AT19" i="17"/>
  <c r="AU27" i="17"/>
  <c r="DE53" i="21"/>
  <c r="DA53" i="17"/>
  <c r="CS29" i="17"/>
  <c r="CW29" i="21"/>
  <c r="CV49" i="21"/>
  <c r="CR49" i="17"/>
  <c r="DD48" i="17"/>
  <c r="DH48" i="21"/>
  <c r="DC32" i="21"/>
  <c r="CY32" i="17"/>
  <c r="CE34" i="21"/>
  <c r="CA34" i="17"/>
  <c r="CZ25" i="21"/>
  <c r="CV25" i="17"/>
  <c r="CH43" i="21"/>
  <c r="CD43" i="17"/>
  <c r="DF53" i="21"/>
  <c r="DB53" i="17"/>
  <c r="DB45" i="21"/>
  <c r="CX45" i="17"/>
  <c r="CJ30" i="21"/>
  <c r="CF30" i="17"/>
  <c r="CR57" i="17"/>
  <c r="CV57" i="21"/>
  <c r="CV57" i="17"/>
  <c r="CZ57" i="21"/>
  <c r="CF33" i="17"/>
  <c r="CJ33" i="21"/>
  <c r="CY50" i="21"/>
  <c r="CU50" i="17"/>
  <c r="CK54" i="17"/>
  <c r="CO54" i="21"/>
  <c r="CQ37" i="21"/>
  <c r="CM37" i="17"/>
  <c r="CL36" i="21"/>
  <c r="CH36" i="17"/>
  <c r="DB46" i="17"/>
  <c r="DF46" i="21"/>
  <c r="CE39" i="21"/>
  <c r="CA39" i="17"/>
  <c r="DG40" i="21"/>
  <c r="DC40" i="17"/>
  <c r="CR54" i="21"/>
  <c r="CN54" i="17"/>
  <c r="CV47" i="17"/>
  <c r="CZ47" i="21"/>
  <c r="CL38" i="17"/>
  <c r="CP38" i="21"/>
  <c r="DI35" i="21"/>
  <c r="DE35" i="17"/>
  <c r="CM46" i="21"/>
  <c r="CI46" i="17"/>
  <c r="CR42" i="17"/>
  <c r="CV42" i="21"/>
  <c r="CD39" i="21"/>
  <c r="BZ39" i="17"/>
  <c r="DA48" i="21"/>
  <c r="CW48" i="17"/>
  <c r="DA29" i="21"/>
  <c r="CW29" i="17"/>
  <c r="CS58" i="17"/>
  <c r="CW58" i="21"/>
  <c r="CW47" i="21"/>
  <c r="CS47" i="17"/>
  <c r="CY25" i="21"/>
  <c r="CU25" i="17"/>
  <c r="DA45" i="21"/>
  <c r="CW45" i="17"/>
  <c r="CH49" i="21"/>
  <c r="CD49" i="17"/>
  <c r="CZ55" i="17"/>
  <c r="DD55" i="21"/>
  <c r="CY28" i="21"/>
  <c r="CU28" i="17"/>
  <c r="BX57" i="17"/>
  <c r="CB57" i="21"/>
  <c r="CY48" i="21"/>
  <c r="CU48" i="17"/>
  <c r="CC53" i="17"/>
  <c r="CG53" i="21"/>
  <c r="CR46" i="17"/>
  <c r="CV46" i="21"/>
  <c r="CZ33" i="21"/>
  <c r="CV33" i="17"/>
  <c r="CU28" i="21"/>
  <c r="CQ28" i="17"/>
  <c r="DA46" i="17"/>
  <c r="DE46" i="21"/>
  <c r="CZ29" i="21"/>
  <c r="CV29" i="17"/>
  <c r="CP29" i="21"/>
  <c r="CL29" i="17"/>
  <c r="CF34" i="21"/>
  <c r="CB34" i="17"/>
  <c r="CR40" i="21"/>
  <c r="CN40" i="17"/>
  <c r="CC44" i="21"/>
  <c r="BY44" i="17"/>
  <c r="CO47" i="21"/>
  <c r="CK47" i="17"/>
  <c r="DE43" i="21"/>
  <c r="DA43" i="17"/>
  <c r="CX45" i="21"/>
  <c r="CT45" i="17"/>
  <c r="DE32" i="21"/>
  <c r="DA32" i="17"/>
  <c r="DD49" i="21"/>
  <c r="CZ49" i="17"/>
  <c r="CL43" i="17"/>
  <c r="CP43" i="21"/>
  <c r="CG37" i="21"/>
  <c r="CC37" i="17"/>
  <c r="CG42" i="21"/>
  <c r="CC42" i="17"/>
  <c r="DG49" i="21"/>
  <c r="DC49" i="17"/>
  <c r="CM48" i="21"/>
  <c r="CI48" i="17"/>
  <c r="CB52" i="21"/>
  <c r="BX52" i="17"/>
  <c r="CF32" i="21"/>
  <c r="CB32" i="17"/>
  <c r="CF50" i="21"/>
  <c r="CB50" i="17"/>
  <c r="CO51" i="21"/>
  <c r="CK51" i="17"/>
  <c r="DI25" i="21"/>
  <c r="DE25" i="17"/>
  <c r="DA55" i="17"/>
  <c r="DE55" i="21"/>
  <c r="CF28" i="21"/>
  <c r="CB28" i="17"/>
  <c r="CH24" i="21"/>
  <c r="CD24" i="17"/>
  <c r="CT31" i="21"/>
  <c r="CP31" i="17"/>
  <c r="CO47" i="17"/>
  <c r="CS47" i="21"/>
  <c r="CU48" i="21"/>
  <c r="CQ48" i="17"/>
  <c r="CW28" i="21"/>
  <c r="CS28" i="17"/>
  <c r="DD28" i="17"/>
  <c r="DH28" i="21"/>
  <c r="BY49" i="17"/>
  <c r="CC49" i="21"/>
  <c r="CF31" i="17"/>
  <c r="CJ31" i="21"/>
  <c r="CS34" i="21"/>
  <c r="CO34" i="17"/>
  <c r="CI40" i="17"/>
  <c r="CM40" i="21"/>
  <c r="DE58" i="17"/>
  <c r="DI58" i="21"/>
  <c r="DI54" i="21"/>
  <c r="DE54" i="17"/>
  <c r="CY54" i="17"/>
  <c r="DC54" i="21"/>
  <c r="CG47" i="21"/>
  <c r="CC47" i="17"/>
  <c r="CR42" i="21"/>
  <c r="CN42" i="17"/>
  <c r="CT55" i="17"/>
  <c r="CX55" i="21"/>
  <c r="CP51" i="17"/>
  <c r="CT51" i="21"/>
  <c r="CL22" i="21"/>
  <c r="CH22" i="17"/>
  <c r="CL30" i="21"/>
  <c r="CH30" i="17"/>
  <c r="CN38" i="21"/>
  <c r="CJ38" i="17"/>
  <c r="CP56" i="21"/>
  <c r="CL56" i="17"/>
  <c r="CC45" i="17"/>
  <c r="CG45" i="21"/>
  <c r="CK44" i="17"/>
  <c r="CO44" i="21"/>
  <c r="CK28" i="17"/>
  <c r="CO28" i="21"/>
  <c r="DD50" i="21"/>
  <c r="CZ50" i="17"/>
  <c r="CP48" i="17"/>
  <c r="CT48" i="21"/>
  <c r="CP33" i="21"/>
  <c r="CL33" i="17"/>
  <c r="DI31" i="21"/>
  <c r="DE31" i="17"/>
  <c r="CL25" i="21"/>
  <c r="CH25" i="17"/>
  <c r="CO45" i="21"/>
  <c r="CK45" i="17"/>
  <c r="DF55" i="21"/>
  <c r="DB55" i="17"/>
  <c r="DB37" i="21"/>
  <c r="CX37" i="17"/>
  <c r="BX29" i="17"/>
  <c r="CB29" i="21"/>
  <c r="CY55" i="21"/>
  <c r="CU55" i="17"/>
  <c r="CL43" i="21"/>
  <c r="CH43" i="17"/>
  <c r="DC39" i="17"/>
  <c r="DG39" i="21"/>
  <c r="CM42" i="21"/>
  <c r="CI42" i="17"/>
  <c r="DE45" i="21"/>
  <c r="DA45" i="17"/>
  <c r="CF48" i="17"/>
  <c r="CJ48" i="21"/>
  <c r="DB33" i="21"/>
  <c r="CX33" i="17"/>
  <c r="CS29" i="21"/>
  <c r="CO29" i="17"/>
  <c r="CC31" i="17"/>
  <c r="CG31" i="21"/>
  <c r="CH31" i="17"/>
  <c r="CL31" i="21"/>
  <c r="CR34" i="21"/>
  <c r="CN34" i="17"/>
  <c r="CR58" i="21"/>
  <c r="CN58" i="17"/>
  <c r="DC54" i="17"/>
  <c r="DG54" i="21"/>
  <c r="CZ44" i="17"/>
  <c r="DD44" i="21"/>
  <c r="DI47" i="21"/>
  <c r="DE47" i="17"/>
  <c r="CN55" i="21"/>
  <c r="CJ55" i="17"/>
  <c r="DC53" i="21"/>
  <c r="CY53" i="17"/>
  <c r="CF56" i="17"/>
  <c r="CJ56" i="21"/>
  <c r="CB56" i="17"/>
  <c r="CF56" i="21"/>
  <c r="CI45" i="17"/>
  <c r="CM45" i="21"/>
  <c r="CO57" i="17"/>
  <c r="CS57" i="21"/>
  <c r="BZ24" i="17"/>
  <c r="CD24" i="21"/>
  <c r="CB23" i="21"/>
  <c r="BX23" i="17"/>
  <c r="CH29" i="17"/>
  <c r="CL29" i="21"/>
  <c r="CR34" i="17"/>
  <c r="CV34" i="21"/>
  <c r="CF40" i="21"/>
  <c r="CB40" i="17"/>
  <c r="CG58" i="17"/>
  <c r="CK58" i="21"/>
  <c r="CC58" i="21"/>
  <c r="BY58" i="17"/>
  <c r="CZ54" i="17"/>
  <c r="DD54" i="21"/>
  <c r="CM44" i="21"/>
  <c r="CI44" i="17"/>
  <c r="CC47" i="21"/>
  <c r="BY47" i="17"/>
  <c r="CP22" i="21"/>
  <c r="CL22" i="17"/>
  <c r="CY55" i="17"/>
  <c r="DC55" i="21"/>
  <c r="CI48" i="21"/>
  <c r="CE48" i="17"/>
  <c r="DE28" i="17"/>
  <c r="DI28" i="21"/>
  <c r="CU57" i="17"/>
  <c r="CY57" i="21"/>
  <c r="CC52" i="17"/>
  <c r="CG52" i="21"/>
  <c r="CY52" i="17"/>
  <c r="DC52" i="21"/>
  <c r="CD50" i="17"/>
  <c r="CH50" i="21"/>
  <c r="CW38" i="21"/>
  <c r="CS38" i="17"/>
  <c r="CQ11" i="21"/>
  <c r="CM11" i="17"/>
  <c r="CX28" i="21"/>
  <c r="CT28" i="17"/>
  <c r="CG32" i="17"/>
  <c r="CK32" i="21"/>
  <c r="DA46" i="21"/>
  <c r="CW46" i="17"/>
  <c r="CY33" i="21"/>
  <c r="CU33" i="17"/>
  <c r="CT39" i="17"/>
  <c r="CX39" i="21"/>
  <c r="DD39" i="21"/>
  <c r="CZ39" i="17"/>
  <c r="CX34" i="21"/>
  <c r="CT34" i="17"/>
  <c r="CZ25" i="17"/>
  <c r="DD25" i="21"/>
  <c r="DD56" i="21"/>
  <c r="CZ56" i="17"/>
  <c r="CX30" i="21"/>
  <c r="CT30" i="17"/>
  <c r="CF36" i="17"/>
  <c r="CJ36" i="21"/>
  <c r="DA23" i="17"/>
  <c r="DE23" i="21"/>
  <c r="CK52" i="21"/>
  <c r="CG52" i="17"/>
  <c r="DA44" i="21"/>
  <c r="CW44" i="17"/>
  <c r="CW24" i="21"/>
  <c r="CS24" i="17"/>
  <c r="CT56" i="17"/>
  <c r="CX56" i="21"/>
  <c r="DG51" i="21"/>
  <c r="DC51" i="17"/>
  <c r="CN41" i="21"/>
  <c r="CJ41" i="17"/>
  <c r="CW56" i="21"/>
  <c r="CS56" i="17"/>
  <c r="CY23" i="17"/>
  <c r="DC23" i="21"/>
  <c r="DH29" i="21"/>
  <c r="DD29" i="17"/>
  <c r="CT34" i="21"/>
  <c r="CP34" i="17"/>
  <c r="CE40" i="21"/>
  <c r="CA40" i="17"/>
  <c r="CH58" i="21"/>
  <c r="CD58" i="17"/>
  <c r="CB58" i="21"/>
  <c r="BX58" i="17"/>
  <c r="CJ44" i="21"/>
  <c r="CF44" i="17"/>
  <c r="DB47" i="17"/>
  <c r="DF47" i="21"/>
  <c r="CH25" i="21"/>
  <c r="CD25" i="17"/>
  <c r="CR51" i="21"/>
  <c r="CN51" i="17"/>
  <c r="CT31" i="17"/>
  <c r="CX31" i="21"/>
  <c r="DE29" i="21"/>
  <c r="DA29" i="17"/>
  <c r="BX37" i="17"/>
  <c r="CB37" i="21"/>
  <c r="CD37" i="21"/>
  <c r="BZ37" i="17"/>
  <c r="CY49" i="17"/>
  <c r="DC49" i="21"/>
  <c r="DH43" i="21"/>
  <c r="DD43" i="17"/>
  <c r="CN30" i="21"/>
  <c r="CJ30" i="17"/>
  <c r="CC49" i="17"/>
  <c r="CG49" i="21"/>
  <c r="CH38" i="21"/>
  <c r="CD38" i="17"/>
  <c r="DI39" i="21"/>
  <c r="DE39" i="17"/>
  <c r="CN22" i="21"/>
  <c r="CJ22" i="17"/>
  <c r="DA55" i="21"/>
  <c r="CW55" i="17"/>
  <c r="CN45" i="21"/>
  <c r="CJ45" i="17"/>
  <c r="CG51" i="21"/>
  <c r="CC51" i="17"/>
  <c r="CE30" i="17"/>
  <c r="CI30" i="21"/>
  <c r="CO57" i="21"/>
  <c r="CK57" i="17"/>
  <c r="DH50" i="21"/>
  <c r="DD50" i="17"/>
  <c r="CE22" i="21"/>
  <c r="CA22" i="17"/>
  <c r="CC57" i="21"/>
  <c r="BY57" i="17"/>
  <c r="CP48" i="21"/>
  <c r="CL48" i="17"/>
  <c r="CG28" i="21"/>
  <c r="CC28" i="17"/>
  <c r="CH28" i="17"/>
  <c r="CL28" i="21"/>
  <c r="DI49" i="21"/>
  <c r="DE49" i="17"/>
  <c r="DH33" i="21"/>
  <c r="DD33" i="17"/>
  <c r="CS30" i="21"/>
  <c r="CO30" i="17"/>
  <c r="CV40" i="17"/>
  <c r="CZ40" i="21"/>
  <c r="CT45" i="21"/>
  <c r="CP45" i="17"/>
  <c r="CS41" i="21"/>
  <c r="BS41" i="21" s="1"/>
  <c r="CO41" i="17"/>
  <c r="CY26" i="17"/>
  <c r="DC26" i="21"/>
  <c r="CX38" i="21"/>
  <c r="CT38" i="17"/>
  <c r="CQ37" i="17"/>
  <c r="CU37" i="21"/>
  <c r="DD36" i="17"/>
  <c r="DH36" i="21"/>
  <c r="CK46" i="21"/>
  <c r="CG46" i="17"/>
  <c r="DA39" i="21"/>
  <c r="CW39" i="17"/>
  <c r="CT58" i="17"/>
  <c r="CX58" i="21"/>
  <c r="DF44" i="21"/>
  <c r="DB44" i="17"/>
  <c r="CD38" i="21"/>
  <c r="BZ38" i="17"/>
  <c r="BY30" i="17"/>
  <c r="CC30" i="21"/>
  <c r="CV36" i="21"/>
  <c r="CR36" i="17"/>
  <c r="CK38" i="21"/>
  <c r="CG38" i="17"/>
  <c r="CS35" i="17"/>
  <c r="CW35" i="21"/>
  <c r="CU43" i="21"/>
  <c r="CQ43" i="17"/>
  <c r="CO33" i="21"/>
  <c r="CK33" i="17"/>
  <c r="CG34" i="21"/>
  <c r="CC34" i="17"/>
  <c r="CL25" i="17"/>
  <c r="CP25" i="21"/>
  <c r="CM39" i="21"/>
  <c r="CI39" i="17"/>
  <c r="DD37" i="21"/>
  <c r="CZ37" i="17"/>
  <c r="CX22" i="17"/>
  <c r="DB22" i="21"/>
  <c r="CW44" i="21"/>
  <c r="CS44" i="17"/>
  <c r="CP52" i="21"/>
  <c r="CL52" i="17"/>
  <c r="DD53" i="21"/>
  <c r="CZ53" i="17"/>
  <c r="CT39" i="21"/>
  <c r="CP39" i="17"/>
  <c r="CJ46" i="21"/>
  <c r="CF46" i="17"/>
  <c r="CO49" i="21"/>
  <c r="CK49" i="17"/>
  <c r="DA31" i="21"/>
  <c r="CW31" i="17"/>
  <c r="DE40" i="21"/>
  <c r="DA40" i="17"/>
  <c r="CJ40" i="17"/>
  <c r="CN40" i="21"/>
  <c r="CQ54" i="21"/>
  <c r="CM54" i="17"/>
  <c r="DE44" i="21"/>
  <c r="DA44" i="17"/>
  <c r="CE43" i="21"/>
  <c r="CA43" i="17"/>
  <c r="CP37" i="21"/>
  <c r="CL37" i="17"/>
  <c r="CN25" i="21"/>
  <c r="CJ25" i="17"/>
  <c r="CP53" i="17"/>
  <c r="CT53" i="21"/>
  <c r="CE51" i="21"/>
  <c r="CA51" i="17"/>
  <c r="CU57" i="21"/>
  <c r="CQ57" i="17"/>
  <c r="CQ31" i="21"/>
  <c r="CM31" i="17"/>
  <c r="CR31" i="17"/>
  <c r="CV31" i="21"/>
  <c r="DA51" i="17"/>
  <c r="DE51" i="21"/>
  <c r="CU22" i="17"/>
  <c r="CY22" i="21"/>
  <c r="CB22" i="21"/>
  <c r="BX22" i="17"/>
  <c r="DD34" i="21"/>
  <c r="CZ34" i="17"/>
  <c r="CP34" i="21"/>
  <c r="CL34" i="17"/>
  <c r="CD40" i="21"/>
  <c r="BZ40" i="17"/>
  <c r="CN58" i="21"/>
  <c r="CJ58" i="17"/>
  <c r="DE54" i="21"/>
  <c r="DA54" i="17"/>
  <c r="DB44" i="21"/>
  <c r="CX44" i="17"/>
  <c r="CM44" i="17"/>
  <c r="CQ44" i="21"/>
  <c r="DG47" i="21"/>
  <c r="DC47" i="17"/>
  <c r="DC22" i="17"/>
  <c r="DG22" i="21"/>
  <c r="CI42" i="21"/>
  <c r="CE42" i="17"/>
  <c r="BY35" i="17"/>
  <c r="CC35" i="21"/>
  <c r="DB56" i="21"/>
  <c r="CX56" i="17"/>
  <c r="CO37" i="21"/>
  <c r="CK37" i="17"/>
  <c r="CB42" i="21"/>
  <c r="BX42" i="17"/>
  <c r="CM53" i="21"/>
  <c r="CI53" i="17"/>
  <c r="CE35" i="21"/>
  <c r="CA35" i="17"/>
  <c r="CQ36" i="21"/>
  <c r="CM36" i="17"/>
  <c r="CY29" i="17"/>
  <c r="DC29" i="21"/>
  <c r="CJ55" i="21"/>
  <c r="CF55" i="17"/>
  <c r="CB51" i="17"/>
  <c r="CF51" i="21"/>
  <c r="CO53" i="21"/>
  <c r="CK53" i="17"/>
  <c r="DD45" i="21"/>
  <c r="CZ45" i="17"/>
  <c r="CU56" i="21"/>
  <c r="CQ56" i="17"/>
  <c r="CA55" i="17"/>
  <c r="CE55" i="21"/>
  <c r="CN44" i="21"/>
  <c r="CJ44" i="17"/>
  <c r="CL48" i="21"/>
  <c r="CH48" i="17"/>
  <c r="CU22" i="21"/>
  <c r="CQ22" i="17"/>
  <c r="CO48" i="17"/>
  <c r="CS48" i="21"/>
  <c r="CH33" i="21"/>
  <c r="CD33" i="17"/>
  <c r="CB33" i="17"/>
  <c r="CF33" i="21"/>
  <c r="CY50" i="17"/>
  <c r="DC50" i="21"/>
  <c r="CY43" i="17"/>
  <c r="DC43" i="21"/>
  <c r="CR31" i="21"/>
  <c r="CN31" i="17"/>
  <c r="CT10" i="21"/>
  <c r="CP10" i="17"/>
  <c r="DA43" i="21"/>
  <c r="CW43" i="17"/>
  <c r="CP42" i="21"/>
  <c r="CL42" i="17"/>
  <c r="CY53" i="21"/>
  <c r="CU53" i="17"/>
  <c r="CJ51" i="21"/>
  <c r="CF51" i="17"/>
  <c r="DI32" i="21"/>
  <c r="DE32" i="17"/>
  <c r="DB46" i="21"/>
  <c r="CX46" i="17"/>
  <c r="CR39" i="21"/>
  <c r="CN39" i="17"/>
  <c r="CI25" i="21"/>
  <c r="CE25" i="17"/>
  <c r="CL46" i="21"/>
  <c r="CH46" i="17"/>
  <c r="DG45" i="21"/>
  <c r="DC45" i="17"/>
  <c r="CZ35" i="21"/>
  <c r="CV35" i="17"/>
  <c r="CE57" i="17"/>
  <c r="CI57" i="21"/>
  <c r="CS42" i="21"/>
  <c r="CO42" i="17"/>
  <c r="CX42" i="17"/>
  <c r="DB42" i="21"/>
  <c r="CI30" i="17"/>
  <c r="CM30" i="21"/>
  <c r="DB35" i="21"/>
  <c r="CX35" i="17"/>
  <c r="CA37" i="17"/>
  <c r="CE37" i="21"/>
  <c r="CK35" i="21"/>
  <c r="CG35" i="17"/>
  <c r="CK55" i="21"/>
  <c r="CG55" i="17"/>
  <c r="CA53" i="17"/>
  <c r="CE53" i="21"/>
  <c r="CL35" i="17"/>
  <c r="CP35" i="21"/>
  <c r="CO46" i="21"/>
  <c r="CK46" i="17"/>
  <c r="CT22" i="21"/>
  <c r="CP22" i="17"/>
  <c r="CI50" i="17"/>
  <c r="CM50" i="21"/>
  <c r="DB52" i="21"/>
  <c r="CX52" i="17"/>
  <c r="CD34" i="21"/>
  <c r="BZ34" i="17"/>
  <c r="CY40" i="17"/>
  <c r="DC40" i="21"/>
  <c r="CD43" i="21"/>
  <c r="BZ43" i="17"/>
  <c r="CF53" i="21"/>
  <c r="CB53" i="17"/>
  <c r="DB36" i="21"/>
  <c r="CX36" i="17"/>
  <c r="DD23" i="21"/>
  <c r="CZ23" i="17"/>
  <c r="CK29" i="21"/>
  <c r="CG29" i="17"/>
  <c r="DF31" i="21"/>
  <c r="DB31" i="17"/>
  <c r="CQ34" i="17"/>
  <c r="CU34" i="21"/>
  <c r="DE40" i="17"/>
  <c r="DI40" i="21"/>
  <c r="CF58" i="17"/>
  <c r="CJ58" i="21"/>
  <c r="CZ58" i="17"/>
  <c r="DD58" i="21"/>
  <c r="DB54" i="21"/>
  <c r="CX54" i="17"/>
  <c r="CL44" i="21"/>
  <c r="CH44" i="17"/>
  <c r="CP44" i="21"/>
  <c r="CL44" i="17"/>
  <c r="CH47" i="21"/>
  <c r="CD47" i="17"/>
  <c r="DB53" i="21"/>
  <c r="CX53" i="17"/>
  <c r="CI56" i="17"/>
  <c r="CM56" i="21"/>
  <c r="DE57" i="21"/>
  <c r="DA57" i="17"/>
  <c r="CM45" i="17"/>
  <c r="CQ45" i="21"/>
  <c r="CI43" i="21"/>
  <c r="CE43" i="17"/>
  <c r="CO56" i="21"/>
  <c r="CK56" i="17"/>
  <c r="DC42" i="21"/>
  <c r="CY42" i="17"/>
  <c r="DC37" i="21"/>
  <c r="CY37" i="17"/>
  <c r="CI37" i="21"/>
  <c r="CE37" i="17"/>
  <c r="CQ35" i="21"/>
  <c r="CM35" i="17"/>
  <c r="CB55" i="21"/>
  <c r="BX55" i="17"/>
  <c r="CN42" i="21"/>
  <c r="CJ42" i="17"/>
  <c r="CF49" i="17"/>
  <c r="CJ49" i="21"/>
  <c r="CH29" i="21"/>
  <c r="CD29" i="17"/>
  <c r="CI56" i="21"/>
  <c r="CE56" i="17"/>
  <c r="CJ50" i="21"/>
  <c r="CF50" i="17"/>
  <c r="CG22" i="21"/>
  <c r="CC22" i="17"/>
  <c r="DA50" i="21"/>
  <c r="CW50" i="17"/>
  <c r="CM16" i="21"/>
  <c r="CI16" i="17"/>
  <c r="CY43" i="21"/>
  <c r="CU43" i="17"/>
  <c r="CO42" i="21"/>
  <c r="CK42" i="17"/>
  <c r="DG53" i="21"/>
  <c r="DC53" i="17"/>
  <c r="CB36" i="21"/>
  <c r="BX36" i="17"/>
  <c r="CX32" i="17"/>
  <c r="DB32" i="21"/>
  <c r="DH32" i="21"/>
  <c r="DD32" i="17"/>
  <c r="CX33" i="21"/>
  <c r="CT33" i="17"/>
  <c r="CZ46" i="17"/>
  <c r="DD46" i="21"/>
  <c r="CC39" i="21"/>
  <c r="BY39" i="17"/>
  <c r="CB34" i="21"/>
  <c r="BX34" i="17"/>
  <c r="DC17" i="21"/>
  <c r="CY17" i="17"/>
  <c r="CC43" i="21"/>
  <c r="BY43" i="17"/>
  <c r="CQ42" i="21"/>
  <c r="CM42" i="17"/>
  <c r="DI56" i="21"/>
  <c r="DE56" i="17"/>
  <c r="DA36" i="21"/>
  <c r="CW36" i="17"/>
  <c r="CJ33" i="17"/>
  <c r="CN33" i="21"/>
  <c r="CJ32" i="21"/>
  <c r="CF32" i="17"/>
  <c r="CO46" i="17"/>
  <c r="CS46" i="21"/>
  <c r="CZ33" i="17"/>
  <c r="DD33" i="21"/>
  <c r="CM49" i="21"/>
  <c r="CI49" i="17"/>
  <c r="CY39" i="17"/>
  <c r="DC39" i="21"/>
  <c r="CP23" i="21"/>
  <c r="CL23" i="17"/>
  <c r="CE29" i="21"/>
  <c r="CA29" i="17"/>
  <c r="CM31" i="21"/>
  <c r="CI31" i="17"/>
  <c r="CO34" i="21"/>
  <c r="CK34" i="17"/>
  <c r="CV47" i="21"/>
  <c r="CR47" i="17"/>
  <c r="DB40" i="21"/>
  <c r="CX40" i="17"/>
  <c r="CG58" i="21"/>
  <c r="CC58" i="17"/>
  <c r="DC58" i="21"/>
  <c r="CY58" i="17"/>
  <c r="DH54" i="21"/>
  <c r="DD54" i="17"/>
  <c r="CI44" i="21"/>
  <c r="CE44" i="17"/>
  <c r="DG44" i="21"/>
  <c r="DC44" i="17"/>
  <c r="CB47" i="21"/>
  <c r="BX47" i="17"/>
  <c r="DC25" i="21"/>
  <c r="CY25" i="17"/>
  <c r="DF22" i="21"/>
  <c r="DB22" i="17"/>
  <c r="DE37" i="17"/>
  <c r="DI37" i="21"/>
  <c r="CV32" i="21"/>
  <c r="CR32" i="17"/>
  <c r="CQ55" i="17"/>
  <c r="CU55" i="21"/>
  <c r="CK38" i="17"/>
  <c r="CO38" i="21"/>
  <c r="CV37" i="17"/>
  <c r="CZ37" i="21"/>
  <c r="CC42" i="21"/>
  <c r="BY42" i="17"/>
  <c r="DC51" i="21"/>
  <c r="CY51" i="17"/>
  <c r="CZ36" i="17"/>
  <c r="DD36" i="21"/>
  <c r="CU36" i="21"/>
  <c r="CQ36" i="17"/>
  <c r="DD38" i="21"/>
  <c r="CZ38" i="17"/>
  <c r="CH42" i="21"/>
  <c r="CD42" i="17"/>
  <c r="CF29" i="21"/>
  <c r="CB29" i="17"/>
  <c r="CC56" i="17"/>
  <c r="CG56" i="21"/>
  <c r="CM55" i="21"/>
  <c r="CI55" i="17"/>
  <c r="CI53" i="21"/>
  <c r="CE53" i="17"/>
  <c r="DB30" i="17"/>
  <c r="DF30" i="21"/>
  <c r="CF55" i="21"/>
  <c r="CB55" i="17"/>
  <c r="CD52" i="17"/>
  <c r="CH52" i="21"/>
  <c r="DB28" i="21"/>
  <c r="CX28" i="17"/>
  <c r="CN52" i="21"/>
  <c r="CJ52" i="17"/>
  <c r="CP50" i="21"/>
  <c r="CL50" i="17"/>
  <c r="CD33" i="21"/>
  <c r="BZ33" i="17"/>
  <c r="CX50" i="21"/>
  <c r="CT50" i="17"/>
  <c r="CW52" i="21"/>
  <c r="CS52" i="17"/>
  <c r="BY36" i="17"/>
  <c r="CC36" i="21"/>
  <c r="DG52" i="21"/>
  <c r="DC52" i="17"/>
  <c r="BZ48" i="17"/>
  <c r="CD48" i="21"/>
  <c r="CW48" i="21"/>
  <c r="CS48" i="17"/>
  <c r="CZ53" i="21"/>
  <c r="CV53" i="17"/>
  <c r="CH53" i="21"/>
  <c r="CD53" i="17"/>
  <c r="CC48" i="21"/>
  <c r="BY48" i="17"/>
  <c r="CK47" i="21"/>
  <c r="CG47" i="17"/>
  <c r="CB48" i="21"/>
  <c r="BX48" i="17"/>
  <c r="CF45" i="17"/>
  <c r="CJ45" i="21"/>
  <c r="CW51" i="21"/>
  <c r="CS51" i="17"/>
  <c r="CM35" i="21"/>
  <c r="CI35" i="17"/>
  <c r="CU58" i="17"/>
  <c r="CY58" i="21"/>
  <c r="DF29" i="21"/>
  <c r="DB29" i="17"/>
  <c r="CW25" i="21"/>
  <c r="CS25" i="17"/>
  <c r="CW37" i="21"/>
  <c r="CS37" i="17"/>
  <c r="CK19" i="21"/>
  <c r="CG19" i="17"/>
  <c r="DD55" i="17"/>
  <c r="DH55" i="21"/>
  <c r="CY36" i="21"/>
  <c r="CU36" i="17"/>
  <c r="DA39" i="17"/>
  <c r="DE39" i="21"/>
  <c r="CI22" i="21"/>
  <c r="CE22" i="17"/>
  <c r="CZ32" i="17"/>
  <c r="DD32" i="21"/>
  <c r="CC56" i="21"/>
  <c r="BY56" i="17"/>
  <c r="DB36" i="17"/>
  <c r="DF36" i="21"/>
  <c r="CL39" i="21"/>
  <c r="CH39" i="17"/>
  <c r="CW36" i="21"/>
  <c r="CS36" i="17"/>
  <c r="DF32" i="21"/>
  <c r="DB32" i="17"/>
  <c r="DD35" i="21"/>
  <c r="CZ35" i="17"/>
  <c r="DD57" i="17"/>
  <c r="DH57" i="21"/>
  <c r="DE46" i="17"/>
  <c r="DI46" i="21"/>
  <c r="CU51" i="17"/>
  <c r="CY51" i="21"/>
  <c r="CB45" i="17"/>
  <c r="CF45" i="21"/>
  <c r="CS53" i="21"/>
  <c r="CO53" i="17"/>
  <c r="CF53" i="17"/>
  <c r="CJ53" i="21"/>
  <c r="CT42" i="17"/>
  <c r="CX42" i="21"/>
  <c r="DE52" i="17"/>
  <c r="DI52" i="21"/>
  <c r="CS44" i="21"/>
  <c r="CO44" i="17"/>
  <c r="DA22" i="17"/>
  <c r="DE22" i="21"/>
  <c r="CC23" i="21"/>
  <c r="BY23" i="17"/>
  <c r="DA58" i="17"/>
  <c r="DE58" i="21"/>
  <c r="DB39" i="21"/>
  <c r="CX39" i="17"/>
  <c r="BY52" i="17"/>
  <c r="CC52" i="21"/>
  <c r="DA28" i="21"/>
  <c r="CW28" i="17"/>
  <c r="CV40" i="21"/>
  <c r="CR40" i="17"/>
  <c r="CQ25" i="21"/>
  <c r="CM25" i="17"/>
  <c r="DC38" i="21"/>
  <c r="CY38" i="17"/>
  <c r="CM30" i="17"/>
  <c r="CQ30" i="21"/>
  <c r="CS49" i="21"/>
  <c r="CO49" i="17"/>
  <c r="CH50" i="17"/>
  <c r="CL50" i="21"/>
  <c r="CP41" i="21"/>
  <c r="CL41" i="17"/>
  <c r="CZ28" i="21"/>
  <c r="CV28" i="17"/>
  <c r="CR29" i="17"/>
  <c r="CV29" i="21"/>
  <c r="CO40" i="21"/>
  <c r="CK40" i="17"/>
  <c r="BZ44" i="17"/>
  <c r="CD44" i="21"/>
  <c r="CP47" i="21"/>
  <c r="CL47" i="17"/>
  <c r="CU42" i="17"/>
  <c r="CY42" i="21"/>
  <c r="DC43" i="17"/>
  <c r="DG43" i="21"/>
  <c r="CN56" i="17"/>
  <c r="CR56" i="21"/>
  <c r="DC38" i="17"/>
  <c r="DG38" i="21"/>
  <c r="DF52" i="21"/>
  <c r="DB52" i="17"/>
  <c r="DI34" i="21"/>
  <c r="DE34" i="17"/>
  <c r="CO25" i="21"/>
  <c r="CK25" i="17"/>
  <c r="CS43" i="21"/>
  <c r="CO43" i="17"/>
  <c r="CJ39" i="21"/>
  <c r="CF39" i="17"/>
  <c r="DC31" i="21"/>
  <c r="CY31" i="17"/>
  <c r="DC37" i="17"/>
  <c r="DG37" i="21"/>
  <c r="CT49" i="21"/>
  <c r="CP49" i="17"/>
  <c r="CW22" i="21"/>
  <c r="CS22" i="17"/>
  <c r="CB52" i="17"/>
  <c r="CF52" i="21"/>
  <c r="CU56" i="17"/>
  <c r="CY56" i="21"/>
  <c r="CZ48" i="21"/>
  <c r="CV48" i="17"/>
  <c r="CK49" i="21"/>
  <c r="CG49" i="17"/>
  <c r="CQ51" i="21"/>
  <c r="CM51" i="17"/>
  <c r="DE33" i="21"/>
  <c r="DA33" i="17"/>
  <c r="BZ49" i="17"/>
  <c r="CD49" i="21"/>
  <c r="CU29" i="17"/>
  <c r="CY29" i="21"/>
  <c r="CY34" i="17"/>
  <c r="DC34" i="21"/>
  <c r="CM40" i="17"/>
  <c r="CQ40" i="21"/>
  <c r="DB40" i="17"/>
  <c r="DF40" i="21"/>
  <c r="CR58" i="17"/>
  <c r="CV58" i="21"/>
  <c r="CP54" i="21"/>
  <c r="CL54" i="17"/>
  <c r="CY44" i="21"/>
  <c r="CU44" i="17"/>
  <c r="CJ47" i="21"/>
  <c r="CF47" i="17"/>
  <c r="CV42" i="17"/>
  <c r="CZ42" i="21"/>
  <c r="CD35" i="21"/>
  <c r="BZ35" i="17"/>
  <c r="CW39" i="21"/>
  <c r="CS39" i="17"/>
  <c r="DH26" i="21"/>
  <c r="DD26" i="17"/>
  <c r="CU53" i="21"/>
  <c r="CQ53" i="17"/>
  <c r="CK50" i="17"/>
  <c r="CO50" i="21"/>
  <c r="CK41" i="17"/>
  <c r="CO41" i="21"/>
  <c r="CB53" i="21"/>
  <c r="BX53" i="17"/>
  <c r="CS32" i="21"/>
  <c r="CO32" i="17"/>
  <c r="CM51" i="21"/>
  <c r="CI51" i="17"/>
  <c r="DC33" i="21"/>
  <c r="CY33" i="17"/>
  <c r="CY49" i="21"/>
  <c r="CU49" i="17"/>
  <c r="CQ29" i="17"/>
  <c r="CU29" i="21"/>
  <c r="CL40" i="17"/>
  <c r="CP40" i="21"/>
  <c r="CI47" i="21"/>
  <c r="CE47" i="17"/>
  <c r="CB25" i="21"/>
  <c r="BX25" i="17"/>
  <c r="CX49" i="21"/>
  <c r="CT49" i="17"/>
  <c r="CG43" i="21"/>
  <c r="CC43" i="17"/>
  <c r="DH53" i="21"/>
  <c r="DD53" i="17"/>
  <c r="CQ43" i="21"/>
  <c r="CM43" i="17"/>
  <c r="DC28" i="21"/>
  <c r="CY28" i="17"/>
  <c r="CD57" i="21"/>
  <c r="BZ57" i="17"/>
  <c r="CM52" i="17"/>
  <c r="CQ52" i="21"/>
  <c r="CA32" i="17"/>
  <c r="CE32" i="21"/>
  <c r="CT40" i="21"/>
  <c r="CP40" i="17"/>
  <c r="CG50" i="21"/>
  <c r="CC50" i="17"/>
  <c r="DB43" i="21"/>
  <c r="CX43" i="17"/>
  <c r="CJ28" i="17"/>
  <c r="CN28" i="21"/>
  <c r="CB48" i="17"/>
  <c r="CF48" i="21"/>
  <c r="CB40" i="21"/>
  <c r="BX40" i="17"/>
  <c r="DD52" i="21"/>
  <c r="CZ52" i="17"/>
  <c r="CD48" i="17"/>
  <c r="CH48" i="21"/>
  <c r="CV56" i="21"/>
  <c r="CR56" i="17"/>
  <c r="DG13" i="21"/>
  <c r="DC13" i="17"/>
  <c r="CG35" i="21"/>
  <c r="CC35" i="17"/>
  <c r="CL55" i="21"/>
  <c r="CH55" i="17"/>
  <c r="CS53" i="17"/>
  <c r="CW53" i="21"/>
  <c r="CX36" i="21"/>
  <c r="CT36" i="17"/>
  <c r="CN49" i="21"/>
  <c r="CJ49" i="17"/>
  <c r="CW32" i="21"/>
  <c r="CS32" i="17"/>
  <c r="CS33" i="17"/>
  <c r="CW33" i="21"/>
  <c r="CN33" i="17"/>
  <c r="CR33" i="21"/>
  <c r="CL28" i="17"/>
  <c r="CP28" i="21"/>
  <c r="CO39" i="17"/>
  <c r="CS39" i="21"/>
  <c r="CI29" i="21"/>
  <c r="CE29" i="17"/>
  <c r="DE25" i="21"/>
  <c r="DA25" i="17"/>
  <c r="CG38" i="21"/>
  <c r="CC38" i="17"/>
  <c r="BY18" i="17"/>
  <c r="CC18" i="21"/>
  <c r="CL45" i="17"/>
  <c r="CP45" i="21"/>
  <c r="CL56" i="21"/>
  <c r="CH56" i="17"/>
  <c r="CZ36" i="21"/>
  <c r="CV36" i="17"/>
  <c r="CQ39" i="21"/>
  <c r="CM39" i="17"/>
  <c r="CU32" i="21"/>
  <c r="CQ32" i="17"/>
  <c r="CR46" i="21"/>
  <c r="CN46" i="17"/>
  <c r="CG33" i="21"/>
  <c r="CC33" i="17"/>
  <c r="CL49" i="21"/>
  <c r="CH49" i="17"/>
  <c r="CK23" i="17"/>
  <c r="CO23" i="21"/>
  <c r="DG29" i="21"/>
  <c r="DC29" i="17"/>
  <c r="CK31" i="21"/>
  <c r="CG31" i="17"/>
  <c r="CL34" i="21"/>
  <c r="CH34" i="17"/>
  <c r="CX54" i="21"/>
  <c r="CT54" i="17"/>
  <c r="CW40" i="17"/>
  <c r="DA40" i="21"/>
  <c r="DD58" i="17"/>
  <c r="DH58" i="21"/>
  <c r="CB58" i="17"/>
  <c r="CF58" i="21"/>
  <c r="CD54" i="21"/>
  <c r="BZ54" i="17"/>
  <c r="CH44" i="21"/>
  <c r="CD44" i="17"/>
  <c r="CK44" i="21"/>
  <c r="CG44" i="17"/>
  <c r="CY47" i="21"/>
  <c r="CU47" i="17"/>
  <c r="CR25" i="21"/>
  <c r="CN25" i="17"/>
  <c r="CC25" i="17"/>
  <c r="CG25" i="21"/>
  <c r="CS30" i="17"/>
  <c r="CW30" i="21"/>
  <c r="DH45" i="21"/>
  <c r="DD45" i="17"/>
  <c r="CB35" i="21"/>
  <c r="BX35" i="17"/>
  <c r="BX56" i="17"/>
  <c r="CB56" i="21"/>
  <c r="CI55" i="21"/>
  <c r="CE55" i="17"/>
  <c r="CE38" i="21"/>
  <c r="CA38" i="17"/>
  <c r="CJ43" i="21"/>
  <c r="CF43" i="17"/>
  <c r="CR55" i="21"/>
  <c r="CN55" i="17"/>
  <c r="CU45" i="17"/>
  <c r="CY45" i="21"/>
  <c r="CM37" i="21"/>
  <c r="CI37" i="17"/>
  <c r="CZ46" i="21"/>
  <c r="CV46" i="17"/>
  <c r="CV39" i="21"/>
  <c r="CR39" i="17"/>
  <c r="DH42" i="21"/>
  <c r="DD42" i="17"/>
  <c r="CC30" i="17"/>
  <c r="CG30" i="21"/>
  <c r="DB56" i="17"/>
  <c r="DF56" i="21"/>
  <c r="DD51" i="21"/>
  <c r="CZ51" i="17"/>
  <c r="CD55" i="21"/>
  <c r="BZ55" i="17"/>
  <c r="CJ35" i="21"/>
  <c r="CF35" i="17"/>
  <c r="CH53" i="17"/>
  <c r="CL53" i="21"/>
  <c r="DH52" i="21"/>
  <c r="DD52" i="17"/>
  <c r="CM32" i="21"/>
  <c r="CI32" i="17"/>
  <c r="CE57" i="21"/>
  <c r="CA57" i="17"/>
  <c r="CO52" i="21"/>
  <c r="CK52" i="17"/>
  <c r="CV50" i="21"/>
  <c r="CR50" i="17"/>
  <c r="BX24" i="17"/>
  <c r="CB24" i="21"/>
  <c r="CU40" i="21"/>
  <c r="CQ40" i="17"/>
  <c r="CL31" i="17"/>
  <c r="CP31" i="21"/>
  <c r="CB50" i="21"/>
  <c r="BX50" i="17"/>
  <c r="CB38" i="21"/>
  <c r="BX38" i="17"/>
  <c r="CB28" i="21"/>
  <c r="BX28" i="17"/>
  <c r="CS14" i="21"/>
  <c r="CO14" i="17"/>
  <c r="CT42" i="21"/>
  <c r="CP42" i="17"/>
  <c r="DH56" i="21"/>
  <c r="DD56" i="17"/>
  <c r="CO36" i="21"/>
  <c r="CK36" i="17"/>
  <c r="CU46" i="21"/>
  <c r="CQ46" i="17"/>
  <c r="CJ32" i="17"/>
  <c r="CN32" i="21"/>
  <c r="CB46" i="21"/>
  <c r="BX46" i="17"/>
  <c r="CS33" i="21"/>
  <c r="CO33" i="17"/>
  <c r="DF49" i="21"/>
  <c r="DB49" i="17"/>
  <c r="CZ39" i="21"/>
  <c r="CV39" i="17"/>
  <c r="CQ26" i="17"/>
  <c r="CU26" i="21"/>
  <c r="CD29" i="21"/>
  <c r="BZ29" i="17"/>
  <c r="DH31" i="21"/>
  <c r="DD31" i="17"/>
  <c r="CK34" i="21"/>
  <c r="CG34" i="17"/>
  <c r="DA47" i="17"/>
  <c r="DE47" i="21"/>
  <c r="DC58" i="17"/>
  <c r="DG58" i="21"/>
  <c r="CX58" i="17"/>
  <c r="DB58" i="21"/>
  <c r="CW54" i="17"/>
  <c r="DA54" i="21"/>
  <c r="CG44" i="21"/>
  <c r="CC44" i="17"/>
  <c r="CX47" i="21"/>
  <c r="CT47" i="17"/>
  <c r="CO25" i="17"/>
  <c r="CS25" i="21"/>
  <c r="DB25" i="21"/>
  <c r="CX25" i="17"/>
  <c r="CT32" i="21"/>
  <c r="CP32" i="17"/>
  <c r="CH55" i="21"/>
  <c r="CD55" i="17"/>
  <c r="CU35" i="17"/>
  <c r="CY35" i="21"/>
  <c r="CW56" i="17"/>
  <c r="DA56" i="21"/>
  <c r="DI29" i="21"/>
  <c r="DE29" i="17"/>
  <c r="CW38" i="17"/>
  <c r="DA38" i="21"/>
  <c r="DI43" i="21"/>
  <c r="DE43" i="17"/>
  <c r="CJ24" i="17"/>
  <c r="CN24" i="21"/>
  <c r="CI46" i="21"/>
  <c r="CE46" i="17"/>
  <c r="CL42" i="21"/>
  <c r="CH42" i="17"/>
  <c r="CL57" i="17"/>
  <c r="CP57" i="21"/>
  <c r="BZ42" i="17"/>
  <c r="CD42" i="21"/>
  <c r="CO43" i="21"/>
  <c r="CK43" i="17"/>
  <c r="DD30" i="21"/>
  <c r="CZ30" i="17"/>
  <c r="CI57" i="17"/>
  <c r="CM57" i="21"/>
  <c r="CO22" i="21"/>
  <c r="CK22" i="17"/>
  <c r="DB55" i="21"/>
  <c r="CX55" i="17"/>
  <c r="DG35" i="21"/>
  <c r="DC35" i="17"/>
  <c r="DD46" i="17"/>
  <c r="DH46" i="21"/>
  <c r="CU35" i="21"/>
  <c r="CQ35" i="17"/>
  <c r="CW57" i="21"/>
  <c r="CS57" i="17"/>
  <c r="CF57" i="21"/>
  <c r="CB57" i="17"/>
  <c r="CV53" i="21"/>
  <c r="CR53" i="17"/>
  <c r="DG33" i="21"/>
  <c r="DC33" i="17"/>
  <c r="DE52" i="21"/>
  <c r="DA52" i="17"/>
  <c r="DE34" i="21"/>
  <c r="DA34" i="17"/>
  <c r="DB48" i="17"/>
  <c r="DF48" i="21"/>
  <c r="DG50" i="21"/>
  <c r="DC50" i="17"/>
  <c r="CP49" i="21"/>
  <c r="CL49" i="17"/>
  <c r="CB31" i="21"/>
  <c r="BX31" i="17"/>
  <c r="DH49" i="21"/>
  <c r="DD49" i="17"/>
  <c r="CI54" i="21"/>
  <c r="CE54" i="17"/>
  <c r="CW40" i="21"/>
  <c r="CS40" i="17"/>
  <c r="CE41" i="17"/>
  <c r="BF41" i="17" s="1"/>
  <c r="CI41" i="21"/>
  <c r="BQ41" i="21" s="1"/>
  <c r="CC55" i="17"/>
  <c r="CG55" i="21"/>
  <c r="CF54" i="21"/>
  <c r="CB54" i="17"/>
  <c r="CJ57" i="21"/>
  <c r="CF57" i="17"/>
  <c r="DI51" i="21"/>
  <c r="DE51" i="17"/>
  <c r="DF57" i="21"/>
  <c r="DB57" i="17"/>
  <c r="CZ32" i="21"/>
  <c r="CV32" i="17"/>
  <c r="CI32" i="21"/>
  <c r="CE32" i="17"/>
  <c r="CL51" i="21"/>
  <c r="CH51" i="17"/>
  <c r="DC28" i="17"/>
  <c r="DG28" i="21"/>
  <c r="CG57" i="17"/>
  <c r="CK57" i="21"/>
  <c r="CK32" i="17"/>
  <c r="CO32" i="21"/>
  <c r="CP58" i="17"/>
  <c r="CT58" i="21"/>
  <c r="DC30" i="21"/>
  <c r="CY30" i="17"/>
  <c r="CS21" i="21"/>
  <c r="CO21" i="17"/>
  <c r="CB31" i="17"/>
  <c r="CF31" i="21"/>
  <c r="CE31" i="17"/>
  <c r="CI31" i="21"/>
  <c r="CP58" i="21"/>
  <c r="CL58" i="17"/>
  <c r="CI58" i="17"/>
  <c r="CM58" i="21"/>
  <c r="DB54" i="17"/>
  <c r="DF54" i="21"/>
  <c r="DH44" i="21"/>
  <c r="DD44" i="17"/>
  <c r="DH47" i="21"/>
  <c r="DD47" i="17"/>
  <c r="CR55" i="17"/>
  <c r="CV55" i="21"/>
  <c r="CB35" i="17"/>
  <c r="CF35" i="21"/>
  <c r="CG42" i="17"/>
  <c r="CK42" i="21"/>
  <c r="CH45" i="17"/>
  <c r="CL45" i="21"/>
  <c r="CM43" i="21"/>
  <c r="CI43" i="17"/>
  <c r="CP56" i="17"/>
  <c r="CT56" i="21"/>
  <c r="CH51" i="21"/>
  <c r="CD51" i="17"/>
  <c r="CS37" i="21"/>
  <c r="CO37" i="17"/>
  <c r="CP57" i="17"/>
  <c r="CT57" i="21"/>
  <c r="DH34" i="21"/>
  <c r="DD34" i="17"/>
  <c r="CX52" i="21"/>
  <c r="CT52" i="17"/>
  <c r="CN38" i="17"/>
  <c r="CR38" i="21"/>
  <c r="DF51" i="21"/>
  <c r="DB51" i="17"/>
  <c r="CU50" i="21"/>
  <c r="CQ50" i="17"/>
  <c r="CN41" i="17"/>
  <c r="CR41" i="21"/>
  <c r="CV38" i="21"/>
  <c r="CR38" i="17"/>
  <c r="CY35" i="17"/>
  <c r="DC35" i="21"/>
  <c r="CT46" i="21"/>
  <c r="CP46" i="17"/>
  <c r="DA21" i="17"/>
  <c r="DE21" i="21"/>
  <c r="CJ29" i="21"/>
  <c r="CF29" i="17"/>
  <c r="CE31" i="21"/>
  <c r="CA31" i="17"/>
  <c r="CW34" i="17"/>
  <c r="DA34" i="21"/>
  <c r="CM34" i="21"/>
  <c r="CI34" i="17"/>
  <c r="CG40" i="21"/>
  <c r="CC40" i="17"/>
  <c r="CI58" i="21"/>
  <c r="CE58" i="17"/>
  <c r="CL58" i="21"/>
  <c r="CH58" i="17"/>
  <c r="CB54" i="21"/>
  <c r="BX54" i="17"/>
  <c r="DC44" i="21"/>
  <c r="CY44" i="17"/>
  <c r="CD47" i="21"/>
  <c r="BZ47" i="17"/>
  <c r="DH30" i="21"/>
  <c r="DD30" i="17"/>
  <c r="BZ12" i="17"/>
  <c r="CD12" i="21"/>
  <c r="CK26" i="17"/>
  <c r="CO26" i="21"/>
  <c r="CO29" i="21"/>
  <c r="CK29" i="17"/>
  <c r="CD31" i="21"/>
  <c r="BZ31" i="17"/>
  <c r="CJ34" i="21"/>
  <c r="CF34" i="17"/>
  <c r="CY40" i="21"/>
  <c r="CU40" i="17"/>
  <c r="DB58" i="17"/>
  <c r="DF58" i="21"/>
  <c r="CD58" i="21"/>
  <c r="BZ58" i="17"/>
  <c r="CV54" i="17"/>
  <c r="CZ54" i="21"/>
  <c r="CB44" i="17"/>
  <c r="CF44" i="21"/>
  <c r="DA47" i="21"/>
  <c r="CW47" i="17"/>
  <c r="CR47" i="21"/>
  <c r="CN47" i="17"/>
  <c r="CF25" i="21"/>
  <c r="CB25" i="17"/>
  <c r="CX35" i="21"/>
  <c r="CT35" i="17"/>
  <c r="CN35" i="21"/>
  <c r="CJ35" i="17"/>
  <c r="CI36" i="21"/>
  <c r="CE36" i="17"/>
  <c r="CD57" i="17"/>
  <c r="CH57" i="21"/>
  <c r="CK30" i="17"/>
  <c r="CO30" i="21"/>
  <c r="CK39" i="21"/>
  <c r="CG39" i="17"/>
  <c r="CG22" i="17"/>
  <c r="CK22" i="21"/>
  <c r="BX49" i="17"/>
  <c r="CB49" i="21"/>
  <c r="DE55" i="17"/>
  <c r="DI55" i="21"/>
  <c r="DC46" i="21"/>
  <c r="CY46" i="17"/>
  <c r="CZ42" i="17"/>
  <c r="DD42" i="21"/>
  <c r="CH45" i="21"/>
  <c r="CD45" i="17"/>
  <c r="CH35" i="21"/>
  <c r="CD35" i="17"/>
  <c r="DI57" i="21"/>
  <c r="DE57" i="17"/>
  <c r="CG29" i="21"/>
  <c r="CC29" i="17"/>
  <c r="CD56" i="17"/>
  <c r="CH56" i="21"/>
  <c r="CT36" i="21"/>
  <c r="CP36" i="17"/>
  <c r="CK45" i="21"/>
  <c r="CG45" i="17"/>
  <c r="CN48" i="21"/>
  <c r="CJ48" i="17"/>
  <c r="CR37" i="17"/>
  <c r="CV37" i="21"/>
  <c r="CS22" i="21"/>
  <c r="CO22" i="17"/>
  <c r="CN57" i="17"/>
  <c r="CR57" i="21"/>
  <c r="DC48" i="21"/>
  <c r="CY48" i="17"/>
  <c r="DB57" i="21"/>
  <c r="CX57" i="17"/>
  <c r="CO50" i="17"/>
  <c r="CS50" i="21"/>
  <c r="DA20" i="21"/>
  <c r="CW20" i="17"/>
  <c r="CZ40" i="17"/>
  <c r="DD40" i="21"/>
  <c r="CN54" i="21"/>
  <c r="CJ54" i="17"/>
  <c r="CY20" i="21"/>
  <c r="CU20" i="17"/>
  <c r="DB31" i="21"/>
  <c r="CX31" i="17"/>
  <c r="CT28" i="21"/>
  <c r="CP28" i="17"/>
  <c r="DD22" i="17"/>
  <c r="DH22" i="21"/>
  <c r="CZ27" i="21"/>
  <c r="CV27" i="17"/>
  <c r="CQ34" i="21"/>
  <c r="CM34" i="17"/>
  <c r="CB38" i="17"/>
  <c r="CF38" i="21"/>
  <c r="CC33" i="21"/>
  <c r="BY33" i="17"/>
  <c r="CO52" i="17"/>
  <c r="CS52" i="21"/>
  <c r="CT33" i="21"/>
  <c r="CP33" i="17"/>
  <c r="CN34" i="21"/>
  <c r="CJ34" i="17"/>
  <c r="CT44" i="21"/>
  <c r="CP44" i="17"/>
  <c r="CZ56" i="21"/>
  <c r="CV56" i="17"/>
  <c r="DD31" i="21"/>
  <c r="CZ31" i="17"/>
  <c r="CN46" i="21"/>
  <c r="CJ46" i="17"/>
  <c r="CV44" i="17"/>
  <c r="CZ44" i="21"/>
  <c r="CH28" i="21"/>
  <c r="CD28" i="17"/>
  <c r="CJ25" i="21"/>
  <c r="CF25" i="17"/>
  <c r="DC57" i="21"/>
  <c r="CY57" i="17"/>
  <c r="CI49" i="21"/>
  <c r="CE49" i="17"/>
  <c r="CT22" i="17"/>
  <c r="CX22" i="21"/>
  <c r="CZ50" i="21"/>
  <c r="CV50" i="17"/>
  <c r="CK56" i="21"/>
  <c r="CG56" i="17"/>
  <c r="CN36" i="21"/>
  <c r="CJ36" i="17"/>
  <c r="CQ49" i="21"/>
  <c r="CM49" i="17"/>
  <c r="CY46" i="21"/>
  <c r="CU46" i="17"/>
  <c r="CF49" i="21"/>
  <c r="CB49" i="17"/>
  <c r="BX39" i="17"/>
  <c r="CB39" i="21"/>
  <c r="CP25" i="17"/>
  <c r="CT25" i="21"/>
  <c r="CB45" i="21"/>
  <c r="BX45" i="17"/>
  <c r="CU15" i="21"/>
  <c r="CQ15" i="17"/>
  <c r="CZ22" i="17"/>
  <c r="DD22" i="21"/>
  <c r="CZ55" i="21"/>
  <c r="CV55" i="17"/>
  <c r="CQ56" i="21"/>
  <c r="CM56" i="17"/>
  <c r="DE36" i="17"/>
  <c r="DI36" i="21"/>
  <c r="CP51" i="21"/>
  <c r="CL51" i="17"/>
  <c r="CV33" i="21"/>
  <c r="CR33" i="17"/>
  <c r="CX46" i="21"/>
  <c r="CT46" i="17"/>
  <c r="CU39" i="17"/>
  <c r="CY39" i="21"/>
  <c r="CZ22" i="21"/>
  <c r="CV22" i="17"/>
  <c r="CR44" i="21"/>
  <c r="CN44" i="17"/>
  <c r="CW46" i="21"/>
  <c r="CS46" i="17"/>
  <c r="CC26" i="21"/>
  <c r="BY26" i="17"/>
  <c r="DD40" i="17"/>
  <c r="DH40" i="21"/>
  <c r="CK54" i="21"/>
  <c r="CG54" i="17"/>
  <c r="DB47" i="21"/>
  <c r="CX47" i="17"/>
  <c r="CM47" i="21"/>
  <c r="CI47" i="17"/>
  <c r="CY38" i="21"/>
  <c r="CU38" i="17"/>
  <c r="CN53" i="17"/>
  <c r="CR53" i="21"/>
  <c r="DG30" i="21"/>
  <c r="DC30" i="17"/>
  <c r="CO35" i="21"/>
  <c r="CK35" i="17"/>
  <c r="CF37" i="21"/>
  <c r="CB37" i="17"/>
  <c r="CI35" i="21"/>
  <c r="CE35" i="17"/>
  <c r="CP30" i="21"/>
  <c r="CL30" i="17"/>
  <c r="CM50" i="17"/>
  <c r="CQ50" i="21"/>
  <c r="CD36" i="21"/>
  <c r="BZ36" i="17"/>
  <c r="CX43" i="21"/>
  <c r="CT43" i="17"/>
  <c r="CI20" i="21"/>
  <c r="CE20" i="17"/>
  <c r="CV51" i="21"/>
  <c r="CR51" i="17"/>
  <c r="CV34" i="17"/>
  <c r="CZ34" i="21"/>
  <c r="CJ54" i="21"/>
  <c r="CF54" i="17"/>
  <c r="CD25" i="21"/>
  <c r="BZ25" i="17"/>
  <c r="CZ38" i="21"/>
  <c r="CV38" i="17"/>
  <c r="CR37" i="21"/>
  <c r="CN37" i="17"/>
  <c r="DA30" i="21"/>
  <c r="CW30" i="17"/>
  <c r="CR35" i="21"/>
  <c r="CN35" i="17"/>
  <c r="DH37" i="21"/>
  <c r="DD37" i="17"/>
  <c r="CK53" i="21"/>
  <c r="CG53" i="17"/>
  <c r="DF35" i="21"/>
  <c r="DB35" i="17"/>
  <c r="DH35" i="21"/>
  <c r="DD35" i="17"/>
  <c r="CJ52" i="21"/>
  <c r="CF52" i="17"/>
  <c r="CQ45" i="17"/>
  <c r="CU45" i="21"/>
  <c r="CO39" i="21"/>
  <c r="CK39" i="17"/>
  <c r="CO55" i="21"/>
  <c r="CK55" i="17"/>
  <c r="DI38" i="21"/>
  <c r="DE38" i="17"/>
  <c r="CW55" i="21"/>
  <c r="CS55" i="17"/>
  <c r="DA49" i="21"/>
  <c r="CW49" i="17"/>
  <c r="CM38" i="21"/>
  <c r="CI38" i="17"/>
  <c r="CI38" i="21"/>
  <c r="CE38" i="17"/>
  <c r="CS36" i="21"/>
  <c r="CO36" i="17"/>
  <c r="DH39" i="21"/>
  <c r="DD39" i="17"/>
  <c r="CS45" i="21"/>
  <c r="CO45" i="17"/>
  <c r="DH23" i="21"/>
  <c r="DD23" i="17"/>
  <c r="CW50" i="21"/>
  <c r="CS50" i="17"/>
  <c r="CT52" i="21"/>
  <c r="CP52" i="17"/>
  <c r="CR30" i="21"/>
  <c r="CN30" i="17"/>
  <c r="CE48" i="21"/>
  <c r="CA48" i="17"/>
  <c r="DB41" i="17"/>
  <c r="BI41" i="17" s="1"/>
  <c r="DF41" i="21"/>
  <c r="BT41" i="21" s="1"/>
  <c r="CQ46" i="21"/>
  <c r="CM46" i="17"/>
  <c r="CU51" i="21"/>
  <c r="CQ51" i="17"/>
  <c r="CZ49" i="21"/>
  <c r="CV49" i="17"/>
  <c r="CZ31" i="21"/>
  <c r="CV31" i="17"/>
  <c r="CC25" i="21"/>
  <c r="BY25" i="17"/>
  <c r="CW49" i="21"/>
  <c r="CS49" i="17"/>
  <c r="CD51" i="21"/>
  <c r="BZ51" i="17"/>
  <c r="DI42" i="21"/>
  <c r="DE42" i="17"/>
  <c r="CD56" i="21"/>
  <c r="BZ56" i="17"/>
  <c r="CQ53" i="21"/>
  <c r="CM53" i="17"/>
  <c r="DE38" i="21"/>
  <c r="DA38" i="17"/>
  <c r="DH38" i="21"/>
  <c r="DD38" i="17"/>
  <c r="CH32" i="17"/>
  <c r="CL32" i="21"/>
  <c r="CS40" i="21"/>
  <c r="CO40" i="17"/>
  <c r="CT38" i="21"/>
  <c r="CP38" i="17"/>
  <c r="CX53" i="21"/>
  <c r="CT53" i="17"/>
  <c r="DF33" i="21"/>
  <c r="DB33" i="17"/>
  <c r="CH54" i="21"/>
  <c r="CD54" i="17"/>
  <c r="CX25" i="21"/>
  <c r="CT25" i="17"/>
  <c r="CM38" i="17"/>
  <c r="CQ38" i="21"/>
  <c r="CC53" i="21"/>
  <c r="BY53" i="17"/>
  <c r="CD46" i="17"/>
  <c r="CH46" i="21"/>
  <c r="DC56" i="21"/>
  <c r="CY56" i="17"/>
  <c r="CL55" i="17"/>
  <c r="CP55" i="21"/>
  <c r="CS56" i="21"/>
  <c r="CO56" i="17"/>
  <c r="CD53" i="21"/>
  <c r="BZ53" i="17"/>
  <c r="CE45" i="17"/>
  <c r="CI45" i="21"/>
  <c r="DA37" i="17"/>
  <c r="DE37" i="21"/>
  <c r="DI30" i="21"/>
  <c r="DE30" i="17"/>
  <c r="DG42" i="21"/>
  <c r="DC42" i="17"/>
  <c r="CQ55" i="21"/>
  <c r="CM55" i="17"/>
  <c r="CT35" i="21"/>
  <c r="CP35" i="17"/>
  <c r="CX57" i="21"/>
  <c r="CT57" i="17"/>
  <c r="DA57" i="21"/>
  <c r="CW57" i="17"/>
  <c r="BY46" i="17"/>
  <c r="CC46" i="21"/>
  <c r="CV52" i="17"/>
  <c r="CZ52" i="21"/>
  <c r="DF34" i="21"/>
  <c r="DB34" i="17"/>
  <c r="DB50" i="21"/>
  <c r="CX50" i="17"/>
  <c r="CZ43" i="21"/>
  <c r="CV43" i="17"/>
  <c r="CI51" i="21"/>
  <c r="CE51" i="17"/>
  <c r="CS28" i="21"/>
  <c r="CO28" i="17"/>
  <c r="CO31" i="21"/>
  <c r="CK31" i="17"/>
  <c r="DB29" i="21"/>
  <c r="CX29" i="17"/>
  <c r="CU31" i="21"/>
  <c r="CQ31" i="17"/>
  <c r="CX34" i="17"/>
  <c r="DB34" i="21"/>
  <c r="CF40" i="17"/>
  <c r="CJ40" i="21"/>
  <c r="CT44" i="17"/>
  <c r="CX44" i="21"/>
  <c r="CA27" i="17"/>
  <c r="CE27" i="21"/>
  <c r="CI25" i="17"/>
  <c r="CM25" i="21"/>
  <c r="CV45" i="21"/>
  <c r="CR45" i="17"/>
  <c r="CF22" i="17"/>
  <c r="CJ22" i="21"/>
  <c r="CW35" i="17"/>
  <c r="DA35" i="21"/>
  <c r="CM20" i="21"/>
  <c r="CI20" i="17"/>
  <c r="CQ42" i="17"/>
  <c r="CU42" i="21"/>
  <c r="DI53" i="21"/>
  <c r="DE53" i="17"/>
  <c r="CO51" i="17"/>
  <c r="CS51" i="21"/>
  <c r="CE42" i="21"/>
  <c r="CA42" i="17"/>
  <c r="CM57" i="17"/>
  <c r="CQ57" i="21"/>
  <c r="CF38" i="17"/>
  <c r="CJ38" i="21"/>
  <c r="CN43" i="21"/>
  <c r="CJ43" i="17"/>
  <c r="CS55" i="21"/>
  <c r="CO55" i="17"/>
  <c r="CT37" i="21"/>
  <c r="CP37" i="17"/>
  <c r="CF22" i="21"/>
  <c r="CB22" i="17"/>
  <c r="CJ50" i="17"/>
  <c r="CN50" i="21"/>
  <c r="CN48" i="17"/>
  <c r="CR48" i="21"/>
  <c r="CU52" i="17"/>
  <c r="CY52" i="21"/>
  <c r="CI41" i="17"/>
  <c r="CM41" i="21"/>
  <c r="CP50" i="17"/>
  <c r="CT50" i="21"/>
  <c r="CV28" i="21"/>
  <c r="CR28" i="17"/>
  <c r="CN32" i="17"/>
  <c r="CR32" i="21"/>
  <c r="CQ33" i="21"/>
  <c r="CM33" i="17"/>
  <c r="CX29" i="21"/>
  <c r="CT29" i="17"/>
  <c r="CQ58" i="17"/>
  <c r="CU58" i="21"/>
  <c r="DH25" i="21"/>
  <c r="DD25" i="17"/>
  <c r="CF46" i="21"/>
  <c r="CB46" i="17"/>
  <c r="DF43" i="21"/>
  <c r="DB43" i="17"/>
  <c r="BX51" i="17"/>
  <c r="CB51" i="21"/>
  <c r="CM36" i="21"/>
  <c r="CI36" i="17"/>
  <c r="CM22" i="21"/>
  <c r="CI22" i="17"/>
  <c r="DA42" i="17"/>
  <c r="DE42" i="21"/>
  <c r="DF38" i="21"/>
  <c r="DB38" i="17"/>
  <c r="CR30" i="17"/>
  <c r="CV30" i="21"/>
  <c r="CZ23" i="21"/>
  <c r="CV23" i="17"/>
  <c r="CL52" i="21"/>
  <c r="CH52" i="17"/>
  <c r="CR50" i="21"/>
  <c r="CN50" i="17"/>
  <c r="CB33" i="21"/>
  <c r="BX33" i="17"/>
  <c r="CG33" i="17"/>
  <c r="CK33" i="21"/>
  <c r="CS38" i="21"/>
  <c r="CO38" i="17"/>
  <c r="CQ41" i="21"/>
  <c r="CM41" i="17"/>
  <c r="CQ38" i="17"/>
  <c r="CU38" i="21"/>
  <c r="CZ43" i="17"/>
  <c r="DD43" i="21"/>
  <c r="DA32" i="21"/>
  <c r="CW32" i="17"/>
  <c r="CJ28" i="21"/>
  <c r="CF28" i="17"/>
  <c r="CX21" i="21"/>
  <c r="CT21" i="17"/>
  <c r="CP29" i="17"/>
  <c r="CT29" i="21"/>
  <c r="CH31" i="21"/>
  <c r="CD31" i="17"/>
  <c r="CL40" i="21"/>
  <c r="CH40" i="17"/>
  <c r="CS58" i="21"/>
  <c r="CO58" i="17"/>
  <c r="CE54" i="21"/>
  <c r="CA54" i="17"/>
  <c r="CG54" i="21"/>
  <c r="CC54" i="17"/>
  <c r="CR44" i="17"/>
  <c r="CV44" i="21"/>
  <c r="CF47" i="21"/>
  <c r="CB47" i="17"/>
  <c r="CR27" i="17"/>
  <c r="CV27" i="21"/>
  <c r="CA56" i="17"/>
  <c r="CE56" i="21"/>
  <c r="CC37" i="21"/>
  <c r="BY37" i="17"/>
  <c r="CC29" i="21"/>
  <c r="BY29" i="17"/>
  <c r="CL37" i="21"/>
  <c r="CH37" i="17"/>
  <c r="CG32" i="21"/>
  <c r="CC32" i="17"/>
  <c r="CQ28" i="21"/>
  <c r="CM28" i="17"/>
  <c r="CG48" i="21"/>
  <c r="CC48" i="17"/>
  <c r="CZ45" i="21"/>
  <c r="CV45" i="17"/>
  <c r="CV52" i="21"/>
  <c r="CR52" i="17"/>
  <c r="CL33" i="21"/>
  <c r="CH33" i="17"/>
  <c r="CI33" i="17"/>
  <c r="CM33" i="21"/>
  <c r="CH32" i="21"/>
  <c r="CD32" i="17"/>
  <c r="DH51" i="21"/>
  <c r="DD51" i="17"/>
  <c r="CU33" i="21"/>
  <c r="CQ33" i="17"/>
  <c r="BY34" i="17"/>
  <c r="CC34" i="21"/>
  <c r="CK40" i="21"/>
  <c r="CG40" i="17"/>
  <c r="DG25" i="21"/>
  <c r="DC25" i="17"/>
  <c r="CW53" i="17"/>
  <c r="DA53" i="21"/>
  <c r="CS45" i="17"/>
  <c r="CW45" i="21"/>
  <c r="BX30" i="17"/>
  <c r="CB30" i="21"/>
  <c r="CN56" i="21"/>
  <c r="CJ56" i="17"/>
  <c r="CW37" i="17"/>
  <c r="DA37" i="21"/>
  <c r="CE30" i="21"/>
  <c r="CA30" i="17"/>
  <c r="CB30" i="17"/>
  <c r="CF30" i="21"/>
  <c r="CK37" i="21"/>
  <c r="CG37" i="17"/>
  <c r="CE45" i="21"/>
  <c r="CA45" i="17"/>
  <c r="CN53" i="21"/>
  <c r="CJ53" i="17"/>
  <c r="CF42" i="21"/>
  <c r="CB42" i="17"/>
  <c r="CP46" i="21"/>
  <c r="CL46" i="17"/>
  <c r="DI33" i="21"/>
  <c r="DE33" i="17"/>
  <c r="CG50" i="17"/>
  <c r="CK50" i="21"/>
  <c r="DF28" i="21"/>
  <c r="DB28" i="17"/>
  <c r="CG28" i="17"/>
  <c r="CK28" i="21"/>
  <c r="CE33" i="17"/>
  <c r="CI33" i="21"/>
  <c r="CF39" i="21"/>
  <c r="CB39" i="17"/>
  <c r="DE48" i="21"/>
  <c r="DA48" i="17"/>
  <c r="DB48" i="21"/>
  <c r="CX48" i="17"/>
  <c r="CU30" i="21"/>
  <c r="CQ30" i="17"/>
  <c r="CV30" i="17"/>
  <c r="CZ30" i="21"/>
  <c r="DE50" i="21"/>
  <c r="DA50" i="17"/>
  <c r="CU52" i="21"/>
  <c r="CQ52" i="17"/>
  <c r="CB36" i="17"/>
  <c r="CF36" i="21"/>
  <c r="DA36" i="17"/>
  <c r="DE36" i="21"/>
  <c r="CY32" i="21"/>
  <c r="CU32" i="17"/>
  <c r="CK51" i="21"/>
  <c r="CG51" i="17"/>
  <c r="CE28" i="17"/>
  <c r="CI28" i="21"/>
  <c r="DB39" i="17"/>
  <c r="DF39" i="21"/>
  <c r="CR29" i="21"/>
  <c r="CN29" i="17"/>
  <c r="CN31" i="21"/>
  <c r="CJ31" i="17"/>
  <c r="DE31" i="21"/>
  <c r="DA31" i="17"/>
  <c r="CI40" i="21"/>
  <c r="CE40" i="17"/>
  <c r="CQ58" i="21"/>
  <c r="CM58" i="17"/>
  <c r="CC54" i="21"/>
  <c r="BY54" i="17"/>
  <c r="DI44" i="21"/>
  <c r="DE44" i="17"/>
  <c r="CQ44" i="17"/>
  <c r="CU44" i="21"/>
  <c r="CE47" i="21"/>
  <c r="CA47" i="17"/>
  <c r="CK25" i="21"/>
  <c r="CG25" i="17"/>
  <c r="CT55" i="21"/>
  <c r="CP55" i="17"/>
  <c r="CN45" i="17"/>
  <c r="CR45" i="21"/>
  <c r="CC46" i="17"/>
  <c r="CG46" i="21"/>
  <c r="CZ29" i="17"/>
  <c r="DD29" i="21"/>
  <c r="CY30" i="21"/>
  <c r="CU30" i="17"/>
  <c r="CY36" i="17"/>
  <c r="DC36" i="21"/>
  <c r="CR22" i="21"/>
  <c r="CN22" i="17"/>
  <c r="DB30" i="21"/>
  <c r="CX30" i="17"/>
  <c r="DE56" i="21"/>
  <c r="DA56" i="17"/>
  <c r="DC45" i="21"/>
  <c r="CY45" i="17"/>
  <c r="DC55" i="17"/>
  <c r="DG55" i="21"/>
  <c r="DF42" i="21"/>
  <c r="DB42" i="17"/>
  <c r="CX51" i="17"/>
  <c r="DB51" i="21"/>
  <c r="CR49" i="21"/>
  <c r="CN49" i="17"/>
  <c r="CS35" i="21"/>
  <c r="CO35" i="17"/>
  <c r="DE50" i="17"/>
  <c r="DI50" i="21"/>
  <c r="CV35" i="21"/>
  <c r="CR35" i="17"/>
  <c r="CM32" i="17"/>
  <c r="CQ32" i="21"/>
  <c r="CR52" i="21"/>
  <c r="CN52" i="17"/>
  <c r="CA52" i="17"/>
  <c r="CE52" i="21"/>
  <c r="CB43" i="21"/>
  <c r="BX43" i="17"/>
  <c r="CE50" i="21"/>
  <c r="CA50" i="17"/>
  <c r="DG48" i="21"/>
  <c r="DC48" i="17"/>
  <c r="DD48" i="21"/>
  <c r="CZ48" i="17"/>
  <c r="CY34" i="21"/>
  <c r="CU34" i="17"/>
  <c r="CC24" i="21"/>
  <c r="BY24" i="17"/>
  <c r="CD30" i="21"/>
  <c r="BZ30" i="17"/>
  <c r="CI50" i="21"/>
  <c r="CE50" i="17"/>
  <c r="CA36" i="17"/>
  <c r="CE36" i="21"/>
  <c r="CP39" i="21"/>
  <c r="CL39" i="17"/>
  <c r="CX32" i="21"/>
  <c r="CT32" i="17"/>
  <c r="CN51" i="21"/>
  <c r="CJ51" i="17"/>
  <c r="DA28" i="17"/>
  <c r="DE28" i="21"/>
  <c r="CQ29" i="21"/>
  <c r="CM29" i="17"/>
  <c r="CH40" i="21"/>
  <c r="CD40" i="17"/>
  <c r="DF25" i="21"/>
  <c r="DB25" i="17"/>
  <c r="CU47" i="21"/>
  <c r="CQ47" i="17"/>
  <c r="CG30" i="17"/>
  <c r="CK30" i="21"/>
  <c r="CY31" i="21"/>
  <c r="CU31" i="17"/>
  <c r="CX51" i="21"/>
  <c r="CT51" i="17"/>
  <c r="CX38" i="17"/>
  <c r="DB38" i="21"/>
  <c r="CJ37" i="21"/>
  <c r="CF37" i="17"/>
  <c r="CH57" i="17"/>
  <c r="CL57" i="21"/>
  <c r="CE52" i="17"/>
  <c r="CI52" i="21"/>
  <c r="CA28" i="17"/>
  <c r="CE28" i="21"/>
  <c r="DE49" i="21"/>
  <c r="DA49" i="17"/>
  <c r="CJ26" i="17"/>
  <c r="CN26" i="21"/>
  <c r="CN29" i="21"/>
  <c r="CJ29" i="17"/>
  <c r="DG31" i="21"/>
  <c r="DC31" i="17"/>
  <c r="CI34" i="21"/>
  <c r="CE34" i="17"/>
  <c r="CT40" i="17"/>
  <c r="CX40" i="21"/>
  <c r="CV58" i="17"/>
  <c r="CZ58" i="21"/>
  <c r="CW58" i="17"/>
  <c r="DA58" i="21"/>
  <c r="CY54" i="21"/>
  <c r="CU54" i="17"/>
  <c r="CE44" i="21"/>
  <c r="CA44" i="17"/>
  <c r="CZ47" i="17"/>
  <c r="DD47" i="21"/>
  <c r="CM47" i="17"/>
  <c r="CQ47" i="21"/>
  <c r="CR25" i="17"/>
  <c r="CV25" i="21"/>
  <c r="DA25" i="21"/>
  <c r="CW25" i="17"/>
  <c r="CH36" i="21"/>
  <c r="CD36" i="17"/>
  <c r="CR43" i="21"/>
  <c r="CN43" i="17"/>
  <c r="CZ57" i="17"/>
  <c r="DD57" i="21"/>
  <c r="DA51" i="21"/>
  <c r="CW51" i="17"/>
  <c r="DE22" i="17"/>
  <c r="DI22" i="21"/>
  <c r="CC51" i="21"/>
  <c r="BY51" i="17"/>
  <c r="CJ37" i="17"/>
  <c r="CN37" i="21"/>
  <c r="CJ42" i="21"/>
  <c r="CF42" i="17"/>
  <c r="CK43" i="21"/>
  <c r="CG43" i="17"/>
  <c r="DF45" i="21"/>
  <c r="DB45" i="17"/>
  <c r="DE35" i="21"/>
  <c r="DA35" i="17"/>
  <c r="CQ22" i="21"/>
  <c r="CM22" i="17"/>
  <c r="CH30" i="21"/>
  <c r="CD30" i="17"/>
  <c r="DG56" i="21"/>
  <c r="DC56" i="17"/>
  <c r="CH37" i="21"/>
  <c r="CD37" i="17"/>
  <c r="CZ51" i="21"/>
  <c r="CV51" i="17"/>
  <c r="CZ28" i="17"/>
  <c r="DD28" i="21"/>
  <c r="CV22" i="21"/>
  <c r="CR22" i="17"/>
  <c r="CM28" i="21"/>
  <c r="CI28" i="17"/>
  <c r="CD52" i="21"/>
  <c r="BZ52" i="17"/>
  <c r="CT30" i="21"/>
  <c r="CP30" i="17"/>
  <c r="CW54" i="21"/>
  <c r="CS54" i="17"/>
  <c r="DF50" i="21"/>
  <c r="DB50" i="17"/>
  <c r="CX48" i="21"/>
  <c r="CT48" i="17"/>
  <c r="CV43" i="21"/>
  <c r="CR43" i="17"/>
  <c r="CT54" i="21"/>
  <c r="CP54" i="17"/>
  <c r="CD22" i="17"/>
  <c r="CH22" i="21"/>
  <c r="CB20" i="21"/>
  <c r="BX20" i="17"/>
  <c r="CG36" i="17"/>
  <c r="CK36" i="21"/>
  <c r="CQ39" i="17"/>
  <c r="CU39" i="21"/>
  <c r="DG46" i="21"/>
  <c r="DC46" i="17"/>
  <c r="CD28" i="21"/>
  <c r="BZ28" i="17"/>
  <c r="CA49" i="17"/>
  <c r="CE49" i="21"/>
  <c r="CN39" i="21"/>
  <c r="CJ39" i="17"/>
  <c r="CJ26" i="21"/>
  <c r="CF26" i="17"/>
  <c r="CM29" i="21"/>
  <c r="CI29" i="17"/>
  <c r="CC31" i="21"/>
  <c r="BY31" i="17"/>
  <c r="CH34" i="21"/>
  <c r="CD34" i="17"/>
  <c r="CE58" i="21"/>
  <c r="CA58" i="17"/>
  <c r="CS54" i="21"/>
  <c r="CO54" i="17"/>
  <c r="CB44" i="21"/>
  <c r="BX44" i="17"/>
  <c r="CY47" i="17"/>
  <c r="DC47" i="21"/>
  <c r="CN47" i="21"/>
  <c r="CJ47" i="17"/>
  <c r="CU25" i="21"/>
  <c r="CQ25" i="17"/>
  <c r="CE25" i="21"/>
  <c r="CA25" i="17"/>
  <c r="CT37" i="17"/>
  <c r="CX37" i="21"/>
  <c r="DI45" i="21"/>
  <c r="DE45" i="17"/>
  <c r="CY37" i="21"/>
  <c r="CU37" i="17"/>
  <c r="CP36" i="21"/>
  <c r="CL36" i="17"/>
  <c r="DB49" i="21"/>
  <c r="CX49" i="17"/>
  <c r="CW42" i="17"/>
  <c r="DA42" i="21"/>
  <c r="DC57" i="17"/>
  <c r="DG57" i="21"/>
  <c r="CT43" i="21"/>
  <c r="CP43" i="17"/>
  <c r="CU49" i="21"/>
  <c r="CQ49" i="17"/>
  <c r="CD45" i="21"/>
  <c r="BZ45" i="17"/>
  <c r="CL35" i="21"/>
  <c r="CH35" i="17"/>
  <c r="CR36" i="21"/>
  <c r="CN36" i="17"/>
  <c r="CL38" i="21"/>
  <c r="CH38" i="17"/>
  <c r="DE30" i="21"/>
  <c r="DA30" i="17"/>
  <c r="CN57" i="21"/>
  <c r="CJ57" i="17"/>
  <c r="DF37" i="21"/>
  <c r="DB37" i="17"/>
  <c r="CP53" i="21"/>
  <c r="CL53" i="17"/>
  <c r="CV48" i="21"/>
  <c r="CR48" i="17"/>
  <c r="CK48" i="21"/>
  <c r="CG48" i="17"/>
  <c r="CL32" i="17"/>
  <c r="CP32" i="21"/>
  <c r="CQ48" i="21"/>
  <c r="CM48" i="17"/>
  <c r="DA52" i="21"/>
  <c r="CW52" i="17"/>
  <c r="CA33" i="17"/>
  <c r="CE33" i="21"/>
  <c r="DB24" i="21"/>
  <c r="CX24" i="17"/>
  <c r="CG39" i="21"/>
  <c r="CC39" i="17"/>
  <c r="CW34" i="21"/>
  <c r="CS34" i="17"/>
  <c r="DI48" i="21"/>
  <c r="DE48" i="17"/>
  <c r="CS31" i="21"/>
  <c r="CO31" i="17"/>
  <c r="CD50" i="21"/>
  <c r="BZ50" i="17"/>
  <c r="CW43" i="21"/>
  <c r="CS43" i="17"/>
  <c r="CR9" i="21"/>
  <c r="CN9" i="17"/>
  <c r="CJ21" i="13"/>
  <c r="BG21" i="13"/>
  <c r="CA21" i="13"/>
  <c r="CD20" i="13"/>
  <c r="CG21" i="13"/>
  <c r="BO20" i="13"/>
  <c r="BE21" i="13"/>
  <c r="BX23" i="13"/>
  <c r="BJ26" i="13"/>
  <c r="BH20" i="13"/>
  <c r="BU20" i="13"/>
  <c r="CH21" i="13"/>
  <c r="CD21" i="13"/>
  <c r="BI26" i="13"/>
  <c r="CJ27" i="13"/>
  <c r="CC20" i="13"/>
  <c r="CJ24" i="13"/>
  <c r="CE21" i="13"/>
  <c r="BD27" i="13"/>
  <c r="BL27" i="13"/>
  <c r="BG20" i="13"/>
  <c r="BC27" i="13"/>
  <c r="BV20" i="13"/>
  <c r="CH20" i="13"/>
  <c r="CI21" i="13"/>
  <c r="BC21" i="13"/>
  <c r="BW23" i="13"/>
  <c r="BE26" i="13"/>
  <c r="CI27" i="13"/>
  <c r="BF20" i="13"/>
  <c r="BY26" i="13"/>
  <c r="BF24" i="13"/>
  <c r="BQ21" i="13"/>
  <c r="CG23" i="13"/>
  <c r="BX26" i="13"/>
  <c r="BX20" i="13"/>
  <c r="CE20" i="13"/>
  <c r="BN24" i="13"/>
  <c r="CH27" i="13"/>
  <c r="BT20" i="13"/>
  <c r="BT26" i="13"/>
  <c r="BM20" i="13"/>
  <c r="BD21" i="13"/>
  <c r="BR23" i="13"/>
  <c r="CB26" i="13"/>
  <c r="BS27" i="13"/>
  <c r="CC27" i="13"/>
  <c r="BT24" i="13"/>
  <c r="BM21" i="13"/>
  <c r="BM23" i="13"/>
  <c r="CA26" i="13"/>
  <c r="BR27" i="13"/>
  <c r="BQ27" i="13"/>
  <c r="BU24" i="13"/>
  <c r="CF20" i="13"/>
  <c r="CG20" i="13"/>
  <c r="BU23" i="13"/>
  <c r="BO21" i="13"/>
  <c r="BU26" i="13"/>
  <c r="BS21" i="13"/>
  <c r="BX21" i="13"/>
  <c r="BM26" i="13"/>
  <c r="CE24" i="13"/>
  <c r="CD27" i="13"/>
  <c r="CJ26" i="13"/>
  <c r="CI20" i="13"/>
  <c r="BN21" i="13"/>
  <c r="BL21" i="13"/>
  <c r="BL23" i="13"/>
  <c r="CH23" i="13"/>
  <c r="BZ26" i="13"/>
  <c r="BO27" i="13"/>
  <c r="BP27" i="13"/>
  <c r="BV24" i="13"/>
  <c r="BR24" i="13"/>
  <c r="BD22" i="13"/>
  <c r="BE22" i="13"/>
  <c r="CD22" i="13"/>
  <c r="CG24" i="13"/>
  <c r="BW21" i="13"/>
  <c r="CJ20" i="13"/>
  <c r="BK24" i="13"/>
  <c r="BZ21" i="13"/>
  <c r="BK21" i="13"/>
  <c r="CF26" i="13"/>
  <c r="BN27" i="13"/>
  <c r="BJ21" i="13"/>
  <c r="BT23" i="13"/>
  <c r="CJ23" i="13"/>
  <c r="BH26" i="13"/>
  <c r="BY27" i="13"/>
  <c r="CG26" i="13"/>
  <c r="CH26" i="13"/>
  <c r="BW24" i="13"/>
  <c r="BZ27" i="13"/>
  <c r="BP20" i="13"/>
  <c r="BI21" i="13"/>
  <c r="BI23" i="13"/>
  <c r="BN23" i="13"/>
  <c r="CE26" i="13"/>
  <c r="BM27" i="13"/>
  <c r="BK20" i="13"/>
  <c r="CB23" i="13"/>
  <c r="CD24" i="13"/>
  <c r="CG27" i="13"/>
  <c r="BV21" i="13"/>
  <c r="BS24" i="13"/>
  <c r="BH24" i="13"/>
  <c r="BL24" i="13"/>
  <c r="CB24" i="13"/>
  <c r="CF24" i="13"/>
  <c r="BG24" i="13"/>
  <c r="BM24" i="13"/>
  <c r="BY24" i="13"/>
  <c r="BZ24" i="13"/>
  <c r="CA24" i="13"/>
  <c r="BI20" i="13"/>
  <c r="BJ23" i="13"/>
  <c r="BQ24" i="13"/>
  <c r="BK27" i="13"/>
  <c r="BX27" i="13"/>
  <c r="BP24" i="13"/>
  <c r="CB22" i="13"/>
  <c r="BC26" i="13"/>
  <c r="BY20" i="13"/>
  <c r="BI27" i="13"/>
  <c r="BW20" i="13"/>
  <c r="BO23" i="13"/>
  <c r="BZ23" i="13"/>
  <c r="BR21" i="13"/>
  <c r="BV27" i="13"/>
  <c r="BK23" i="13"/>
  <c r="CC21" i="13"/>
  <c r="BH23" i="13"/>
  <c r="BW26" i="13"/>
  <c r="BF26" i="13"/>
  <c r="CB27" i="13"/>
  <c r="BH21" i="13"/>
  <c r="CB21" i="13"/>
  <c r="BG23" i="13"/>
  <c r="BS26" i="13"/>
  <c r="BN26" i="13"/>
  <c r="BJ27" i="13"/>
  <c r="BU27" i="13"/>
  <c r="BR20" i="13"/>
  <c r="BJ24" i="13"/>
  <c r="CI24" i="13"/>
  <c r="BE27" i="13"/>
  <c r="BP21" i="13"/>
  <c r="CF27" i="13"/>
  <c r="BS23" i="13"/>
  <c r="BL26" i="13"/>
  <c r="BL20" i="13"/>
  <c r="BV23" i="13"/>
  <c r="BY23" i="13"/>
  <c r="CC23" i="13"/>
  <c r="BF23" i="13"/>
  <c r="BR26" i="13"/>
  <c r="CC26" i="13"/>
  <c r="BH27" i="13"/>
  <c r="BT27" i="13"/>
  <c r="BQ20" i="13"/>
  <c r="BF21" i="13"/>
  <c r="BD20" i="13"/>
  <c r="CA20" i="13"/>
  <c r="BU21" i="13"/>
  <c r="BE23" i="13"/>
  <c r="BQ26" i="13"/>
  <c r="BG26" i="13"/>
  <c r="CE27" i="13"/>
  <c r="BG27" i="13"/>
  <c r="BS20" i="13"/>
  <c r="CH24" i="13"/>
  <c r="BE20" i="13"/>
  <c r="BJ15" i="13"/>
  <c r="BY15" i="13"/>
  <c r="CB15" i="13"/>
  <c r="BH12" i="13"/>
  <c r="BC15" i="13"/>
  <c r="AW7" i="13"/>
  <c r="BD15" i="13"/>
  <c r="BF15" i="13"/>
  <c r="BT15" i="13"/>
  <c r="CE15" i="13"/>
  <c r="BR15" i="13"/>
  <c r="BU15" i="13"/>
  <c r="BH15" i="13"/>
  <c r="CC15" i="13"/>
  <c r="BS15" i="13"/>
  <c r="BP15" i="13"/>
  <c r="CI15" i="13"/>
  <c r="BG15" i="13"/>
  <c r="CG15" i="13"/>
  <c r="BW15" i="13"/>
  <c r="BM15" i="13"/>
  <c r="BN15" i="13"/>
  <c r="BQ15" i="13"/>
  <c r="BI15" i="13"/>
  <c r="BE15" i="13"/>
  <c r="CJ15" i="13"/>
  <c r="BO15" i="13"/>
  <c r="BZ15" i="13"/>
  <c r="CD15" i="13"/>
  <c r="BX14" i="13"/>
  <c r="BX15" i="13"/>
  <c r="CF15" i="13"/>
  <c r="BK15" i="13"/>
  <c r="BL15" i="13"/>
  <c r="CA15" i="13"/>
  <c r="CH15" i="13"/>
  <c r="CE10" i="13"/>
  <c r="BI12" i="13"/>
  <c r="BF14" i="13"/>
  <c r="BG14" i="13"/>
  <c r="BY14" i="13"/>
  <c r="BS14" i="13"/>
  <c r="CI17" i="13"/>
  <c r="CC14" i="13"/>
  <c r="BV14" i="13"/>
  <c r="CF17" i="13"/>
  <c r="BE14" i="13"/>
  <c r="BJ12" i="13"/>
  <c r="BM14" i="13"/>
  <c r="BH14" i="13"/>
  <c r="BS12" i="13"/>
  <c r="BQ12" i="13"/>
  <c r="BX12" i="13"/>
  <c r="BI17" i="13"/>
  <c r="CI14" i="13"/>
  <c r="BU12" i="13"/>
  <c r="BI14" i="13"/>
  <c r="M14" i="13" s="1"/>
  <c r="BC12" i="13"/>
  <c r="BY12" i="13"/>
  <c r="CH14" i="13"/>
  <c r="BZ12" i="13"/>
  <c r="BO14" i="13"/>
  <c r="BP14" i="13"/>
  <c r="BF12" i="13"/>
  <c r="BZ14" i="13"/>
  <c r="BN14" i="13"/>
  <c r="CJ14" i="13"/>
  <c r="CG14" i="13"/>
  <c r="CB14" i="13"/>
  <c r="CE14" i="13"/>
  <c r="BR14" i="13"/>
  <c r="CB12" i="13"/>
  <c r="CI12" i="13"/>
  <c r="BK12" i="13"/>
  <c r="BQ14" i="13"/>
  <c r="CF14" i="13"/>
  <c r="BT12" i="13"/>
  <c r="CE17" i="13"/>
  <c r="BW12" i="13"/>
  <c r="BJ17" i="13"/>
  <c r="BM12" i="13"/>
  <c r="BR12" i="13"/>
  <c r="CH17" i="13"/>
  <c r="BO12" i="13"/>
  <c r="BJ14" i="13"/>
  <c r="CC12" i="13"/>
  <c r="BP12" i="13"/>
  <c r="CE12" i="13"/>
  <c r="BK14" i="13"/>
  <c r="BW14" i="13"/>
  <c r="CF12" i="13"/>
  <c r="CA14" i="13"/>
  <c r="CD12" i="13"/>
  <c r="BN12" i="13"/>
  <c r="BG12" i="13"/>
  <c r="BL12" i="13"/>
  <c r="BC14" i="13"/>
  <c r="BL14" i="13"/>
  <c r="BD14" i="13"/>
  <c r="CG12" i="13"/>
  <c r="CD14" i="13"/>
  <c r="BU14" i="13"/>
  <c r="BD12" i="13"/>
  <c r="CH12" i="13"/>
  <c r="BK16" i="13"/>
  <c r="BV12" i="13"/>
  <c r="CC16" i="13"/>
  <c r="CJ12" i="13"/>
  <c r="CA12" i="13"/>
  <c r="BE17" i="13"/>
  <c r="BC17" i="13"/>
  <c r="CH16" i="13"/>
  <c r="BL17" i="13"/>
  <c r="BV18" i="13"/>
  <c r="CJ19" i="13"/>
  <c r="BQ19" i="13"/>
  <c r="CF19" i="13"/>
  <c r="BF19" i="13"/>
  <c r="BF17" i="13"/>
  <c r="CH19" i="13"/>
  <c r="BE19" i="13"/>
  <c r="BZ19" i="13"/>
  <c r="BX17" i="13"/>
  <c r="BQ16" i="13"/>
  <c r="BV17" i="13"/>
  <c r="BZ17" i="13"/>
  <c r="BM19" i="13"/>
  <c r="BW17" i="13"/>
  <c r="CA16" i="13"/>
  <c r="CA17" i="13"/>
  <c r="BF18" i="13"/>
  <c r="BY18" i="13"/>
  <c r="CF18" i="13"/>
  <c r="BG18" i="13"/>
  <c r="BZ16" i="13"/>
  <c r="CD18" i="13"/>
  <c r="BX18" i="13"/>
  <c r="CG18" i="13"/>
  <c r="BE18" i="13"/>
  <c r="BC16" i="13"/>
  <c r="BJ18" i="13"/>
  <c r="BL10" i="13"/>
  <c r="CJ18" i="13"/>
  <c r="CI16" i="13"/>
  <c r="BU18" i="13"/>
  <c r="BR18" i="13"/>
  <c r="BR10" i="13"/>
  <c r="BX9" i="13"/>
  <c r="BN18" i="13"/>
  <c r="BZ9" i="13"/>
  <c r="BY9" i="13"/>
  <c r="BP18" i="13"/>
  <c r="CI18" i="13"/>
  <c r="CA18" i="13"/>
  <c r="BO18" i="13"/>
  <c r="BY10" i="13"/>
  <c r="BS18" i="13"/>
  <c r="BX10" i="13"/>
  <c r="BO11" i="13"/>
  <c r="BT18" i="13"/>
  <c r="CC10" i="13"/>
  <c r="CA11" i="13"/>
  <c r="BM10" i="13"/>
  <c r="CF11" i="13"/>
  <c r="BN10" i="13"/>
  <c r="BM17" i="13"/>
  <c r="BG11" i="13"/>
  <c r="BK10" i="13"/>
  <c r="BY17" i="13"/>
  <c r="BM9" i="13"/>
  <c r="BZ11" i="13"/>
  <c r="BW10" i="13"/>
  <c r="CI9" i="13"/>
  <c r="BP17" i="13"/>
  <c r="BI11" i="13"/>
  <c r="BH17" i="13"/>
  <c r="CE11" i="13"/>
  <c r="BN17" i="13"/>
  <c r="BO17" i="13"/>
  <c r="CA10" i="13"/>
  <c r="BW9" i="13"/>
  <c r="BR9" i="13"/>
  <c r="BK17" i="13"/>
  <c r="BR19" i="13"/>
  <c r="BW19" i="13"/>
  <c r="BJ11" i="13"/>
  <c r="BD17" i="13"/>
  <c r="BE10" i="13"/>
  <c r="BQ17" i="13"/>
  <c r="CJ11" i="13"/>
  <c r="CB10" i="13"/>
  <c r="BR17" i="13"/>
  <c r="BG16" i="13"/>
  <c r="CH11" i="13"/>
  <c r="BH10" i="13"/>
  <c r="CI10" i="13"/>
  <c r="CG17" i="13"/>
  <c r="BS17" i="13"/>
  <c r="BX11" i="13"/>
  <c r="BF11" i="13"/>
  <c r="BQ9" i="13"/>
  <c r="CD10" i="13"/>
  <c r="BT17" i="13"/>
  <c r="CI19" i="13"/>
  <c r="CC17" i="13"/>
  <c r="BV10" i="13"/>
  <c r="BG17" i="13"/>
  <c r="CJ17" i="13"/>
  <c r="BP11" i="13"/>
  <c r="CH10" i="13"/>
  <c r="BU17" i="13"/>
  <c r="CB17" i="13"/>
  <c r="CD16" i="13"/>
  <c r="BU16" i="13"/>
  <c r="CF16" i="13"/>
  <c r="BE16" i="13"/>
  <c r="BD16" i="13"/>
  <c r="BV16" i="13"/>
  <c r="BH16" i="13"/>
  <c r="CE16" i="13"/>
  <c r="BH11" i="13"/>
  <c r="BX16" i="13"/>
  <c r="BF10" i="13"/>
  <c r="BO10" i="13"/>
  <c r="CE18" i="13"/>
  <c r="BT11" i="13"/>
  <c r="CD13" i="13"/>
  <c r="CI11" i="13"/>
  <c r="BN19" i="13"/>
  <c r="BW18" i="13"/>
  <c r="BW11" i="13"/>
  <c r="BQ10" i="13"/>
  <c r="BH18" i="13"/>
  <c r="CG16" i="13"/>
  <c r="BQ11" i="13"/>
  <c r="BM16" i="13"/>
  <c r="CB16" i="13"/>
  <c r="CB18" i="13"/>
  <c r="BV11" i="13"/>
  <c r="BS11" i="13"/>
  <c r="BM11" i="13"/>
  <c r="CJ16" i="13"/>
  <c r="CJ10" i="13"/>
  <c r="CH18" i="13"/>
  <c r="BI16" i="13"/>
  <c r="BU11" i="13"/>
  <c r="BC18" i="13"/>
  <c r="BF16" i="13"/>
  <c r="BO16" i="13"/>
  <c r="BL11" i="13"/>
  <c r="BS10" i="13"/>
  <c r="CF10" i="13"/>
  <c r="BZ10" i="13"/>
  <c r="BP10" i="13"/>
  <c r="BG10" i="13"/>
  <c r="BJ10" i="13"/>
  <c r="BI10" i="13"/>
  <c r="BI18" i="13"/>
  <c r="BN11" i="13"/>
  <c r="BJ16" i="13"/>
  <c r="BQ18" i="13"/>
  <c r="BT10" i="13"/>
  <c r="CG10" i="13"/>
  <c r="BL16" i="13"/>
  <c r="CG11" i="13"/>
  <c r="BK11" i="13"/>
  <c r="BY11" i="13"/>
  <c r="BK18" i="13"/>
  <c r="BR16" i="13"/>
  <c r="CB19" i="13"/>
  <c r="CC11" i="13"/>
  <c r="CC18" i="13"/>
  <c r="BS16" i="13"/>
  <c r="BL18" i="13"/>
  <c r="CC13" i="13"/>
  <c r="BW16" i="13"/>
  <c r="CE19" i="13"/>
  <c r="BD11" i="13"/>
  <c r="BZ18" i="13"/>
  <c r="BD10" i="13"/>
  <c r="BC11" i="13"/>
  <c r="BM18" i="13"/>
  <c r="BL13" i="13"/>
  <c r="BP16" i="13"/>
  <c r="CG19" i="13"/>
  <c r="CD11" i="13"/>
  <c r="CB11" i="13"/>
  <c r="BT16" i="13"/>
  <c r="BC10" i="13"/>
  <c r="BY16" i="13"/>
  <c r="BV19" i="13"/>
  <c r="BE11" i="13"/>
  <c r="BO13" i="13"/>
  <c r="BR13" i="13"/>
  <c r="CG13" i="13"/>
  <c r="BT9" i="13"/>
  <c r="BS13" i="13"/>
  <c r="BD19" i="13"/>
  <c r="BZ13" i="13"/>
  <c r="BX13" i="13"/>
  <c r="BP19" i="13"/>
  <c r="BI19" i="13"/>
  <c r="BT19" i="13"/>
  <c r="CB13" i="13"/>
  <c r="CF13" i="13"/>
  <c r="BY13" i="13"/>
  <c r="BG13" i="13"/>
  <c r="BK19" i="13"/>
  <c r="BH13" i="13"/>
  <c r="BI13" i="13"/>
  <c r="BC19" i="13"/>
  <c r="BF13" i="13"/>
  <c r="BU13" i="13"/>
  <c r="BS19" i="13"/>
  <c r="CE13" i="13"/>
  <c r="BY19" i="13"/>
  <c r="BC13" i="13"/>
  <c r="BW13" i="13"/>
  <c r="CA13" i="13"/>
  <c r="BM13" i="13"/>
  <c r="BE13" i="13"/>
  <c r="BD13" i="13"/>
  <c r="CA19" i="13"/>
  <c r="BO19" i="13"/>
  <c r="BQ13" i="13"/>
  <c r="CI13" i="13"/>
  <c r="BG19" i="13"/>
  <c r="BN13" i="13"/>
  <c r="CC19" i="13"/>
  <c r="CA9" i="13"/>
  <c r="BV9" i="13"/>
  <c r="BU9" i="13"/>
  <c r="BL9" i="13"/>
  <c r="BP9" i="13"/>
  <c r="BN9" i="13"/>
  <c r="BO9" i="13"/>
  <c r="CJ9" i="13"/>
  <c r="CH9" i="13"/>
  <c r="CG9" i="13"/>
  <c r="BG9" i="13"/>
  <c r="CF9" i="13"/>
  <c r="BH9" i="13"/>
  <c r="CE9" i="13"/>
  <c r="BD9" i="13"/>
  <c r="CD9" i="13"/>
  <c r="BC9" i="13"/>
  <c r="CC9" i="13"/>
  <c r="BF9" i="13"/>
  <c r="CB9" i="13"/>
  <c r="BK9" i="13"/>
  <c r="BJ9" i="13"/>
  <c r="BE9" i="13"/>
  <c r="BI9" i="13"/>
  <c r="CJ13" i="13"/>
  <c r="BH19" i="13"/>
  <c r="BU19" i="13"/>
  <c r="BT13" i="13"/>
  <c r="BP13" i="13"/>
  <c r="CD19" i="13"/>
  <c r="BJ13" i="13"/>
  <c r="BV13" i="13"/>
  <c r="BK13" i="13"/>
  <c r="BX19" i="13"/>
  <c r="BJ19" i="13"/>
  <c r="AS38" i="13" l="1"/>
  <c r="AP51" i="13"/>
  <c r="AS33" i="13"/>
  <c r="AR50" i="13"/>
  <c r="AR53" i="13"/>
  <c r="AP34" i="13"/>
  <c r="AP37" i="13"/>
  <c r="AQ37" i="13"/>
  <c r="AP55" i="13"/>
  <c r="AR39" i="13"/>
  <c r="AR32" i="13"/>
  <c r="AP57" i="13"/>
  <c r="AS53" i="13"/>
  <c r="AP54" i="13"/>
  <c r="AP38" i="13"/>
  <c r="AR43" i="13"/>
  <c r="AP29" i="13"/>
  <c r="AR48" i="13"/>
  <c r="AR34" i="13"/>
  <c r="AS42" i="13"/>
  <c r="AS44" i="13"/>
  <c r="AR35" i="13"/>
  <c r="AP33" i="13"/>
  <c r="AR36" i="13"/>
  <c r="AQ29" i="13"/>
  <c r="AR42" i="13"/>
  <c r="AS49" i="13"/>
  <c r="AR52" i="13"/>
  <c r="AS51" i="13"/>
  <c r="AQ52" i="13"/>
  <c r="AS56" i="13"/>
  <c r="AP49" i="13"/>
  <c r="AQ34" i="13"/>
  <c r="AR51" i="13"/>
  <c r="AQ40" i="13"/>
  <c r="AR45" i="13"/>
  <c r="AQ47" i="13"/>
  <c r="AP36" i="13"/>
  <c r="AQ53" i="13"/>
  <c r="AQ46" i="13"/>
  <c r="AR38" i="13"/>
  <c r="AQ33" i="13"/>
  <c r="AP53" i="13"/>
  <c r="AP42" i="13"/>
  <c r="AP48" i="13"/>
  <c r="AR31" i="13"/>
  <c r="AQ41" i="13"/>
  <c r="AQ44" i="13"/>
  <c r="AS58" i="13"/>
  <c r="AQ30" i="13"/>
  <c r="AQ45" i="13"/>
  <c r="AR44" i="13"/>
  <c r="AP43" i="13"/>
  <c r="AP30" i="13"/>
  <c r="AQ54" i="13"/>
  <c r="AQ43" i="13"/>
  <c r="AR46" i="13"/>
  <c r="AP58" i="13"/>
  <c r="AR37" i="13"/>
  <c r="AP45" i="13"/>
  <c r="AQ36" i="13"/>
  <c r="AR55" i="13"/>
  <c r="AQ57" i="13"/>
  <c r="AS43" i="13"/>
  <c r="AS50" i="13"/>
  <c r="AQ38" i="13"/>
  <c r="AQ55" i="13"/>
  <c r="AQ39" i="13"/>
  <c r="AQ49" i="13"/>
  <c r="AR49" i="13"/>
  <c r="AP44" i="13"/>
  <c r="AP41" i="13"/>
  <c r="AR29" i="13"/>
  <c r="AQ42" i="13"/>
  <c r="AS57" i="13"/>
  <c r="AP39" i="13"/>
  <c r="AP56" i="13"/>
  <c r="AP40" i="13"/>
  <c r="AQ51" i="13"/>
  <c r="AS34" i="13"/>
  <c r="AR58" i="13"/>
  <c r="AP47" i="13"/>
  <c r="AS37" i="13"/>
  <c r="AP35" i="13"/>
  <c r="AZ41" i="13"/>
  <c r="AR41" i="13"/>
  <c r="AS32" i="13"/>
  <c r="AQ32" i="13"/>
  <c r="AS54" i="13"/>
  <c r="AS52" i="13"/>
  <c r="AS46" i="13"/>
  <c r="AP46" i="13"/>
  <c r="AS29" i="13"/>
  <c r="AR57" i="13"/>
  <c r="AS48" i="13"/>
  <c r="AP52" i="13"/>
  <c r="AP31" i="13"/>
  <c r="AR56" i="13"/>
  <c r="AQ50" i="13"/>
  <c r="AS36" i="13"/>
  <c r="AS55" i="13"/>
  <c r="AS47" i="13"/>
  <c r="AQ35" i="13"/>
  <c r="AR54" i="13"/>
  <c r="DP11" i="13"/>
  <c r="AJ11" i="13"/>
  <c r="P10" i="13"/>
  <c r="CV10" i="13"/>
  <c r="AL19" i="13"/>
  <c r="DR19" i="13"/>
  <c r="P14" i="13"/>
  <c r="CV14" i="13"/>
  <c r="AJ14" i="13"/>
  <c r="DP14" i="13"/>
  <c r="M17" i="13"/>
  <c r="CS17" i="13"/>
  <c r="DP15" i="13"/>
  <c r="AJ15" i="13"/>
  <c r="AI15" i="13"/>
  <c r="DO15" i="13"/>
  <c r="J21" i="13"/>
  <c r="CP21" i="13"/>
  <c r="W26" i="13"/>
  <c r="DC26" i="13"/>
  <c r="U24" i="13"/>
  <c r="DA24" i="13"/>
  <c r="M21" i="13"/>
  <c r="CS21" i="13"/>
  <c r="V24" i="13"/>
  <c r="DB24" i="13"/>
  <c r="U27" i="13"/>
  <c r="DA27" i="13"/>
  <c r="DI26" i="13"/>
  <c r="AC26" i="13"/>
  <c r="N26" i="13"/>
  <c r="CT26" i="13"/>
  <c r="AE11" i="13"/>
  <c r="DK11" i="13"/>
  <c r="CM16" i="13"/>
  <c r="G16" i="13"/>
  <c r="J19" i="13"/>
  <c r="CP19" i="13"/>
  <c r="P12" i="13"/>
  <c r="CV12" i="13"/>
  <c r="O12" i="13"/>
  <c r="CU12" i="13"/>
  <c r="U12" i="13"/>
  <c r="DA12" i="13"/>
  <c r="AB14" i="13"/>
  <c r="DH14" i="13"/>
  <c r="J15" i="13"/>
  <c r="CP15" i="13"/>
  <c r="X27" i="13"/>
  <c r="DD27" i="13"/>
  <c r="AF21" i="13"/>
  <c r="DL21" i="13"/>
  <c r="M20" i="13"/>
  <c r="CS20" i="13"/>
  <c r="AD27" i="13"/>
  <c r="DJ27" i="13"/>
  <c r="CZ27" i="13"/>
  <c r="T27" i="13"/>
  <c r="DK26" i="13"/>
  <c r="AE26" i="13"/>
  <c r="AM27" i="13"/>
  <c r="DS27" i="13"/>
  <c r="I21" i="13"/>
  <c r="CO21" i="13"/>
  <c r="V9" i="13"/>
  <c r="DB9" i="13"/>
  <c r="X18" i="13"/>
  <c r="DD18" i="13"/>
  <c r="DQ18" i="13"/>
  <c r="AK18" i="13"/>
  <c r="U19" i="13"/>
  <c r="DA19" i="13"/>
  <c r="R12" i="13"/>
  <c r="CX12" i="13"/>
  <c r="DL12" i="13"/>
  <c r="AF12" i="13"/>
  <c r="L14" i="13"/>
  <c r="CR14" i="13"/>
  <c r="AD15" i="13"/>
  <c r="DJ15" i="13"/>
  <c r="AG26" i="13"/>
  <c r="DM26" i="13"/>
  <c r="AF27" i="13"/>
  <c r="DL27" i="13"/>
  <c r="AD24" i="13"/>
  <c r="DJ24" i="13"/>
  <c r="AL26" i="13"/>
  <c r="DR26" i="13"/>
  <c r="AD26" i="13"/>
  <c r="DJ26" i="13"/>
  <c r="Q21" i="13"/>
  <c r="CW21" i="13"/>
  <c r="AA23" i="13"/>
  <c r="DG23" i="13"/>
  <c r="AK21" i="13"/>
  <c r="DQ21" i="13"/>
  <c r="X13" i="13"/>
  <c r="DD13" i="13"/>
  <c r="DO18" i="13"/>
  <c r="AI18" i="13"/>
  <c r="AN19" i="13"/>
  <c r="DT19" i="13"/>
  <c r="AH12" i="13"/>
  <c r="DN12" i="13"/>
  <c r="DB14" i="13"/>
  <c r="V14" i="13"/>
  <c r="CW14" i="13"/>
  <c r="Q14" i="13"/>
  <c r="CY15" i="13"/>
  <c r="S15" i="13"/>
  <c r="G15" i="13"/>
  <c r="CM15" i="13"/>
  <c r="V26" i="13"/>
  <c r="DB26" i="13"/>
  <c r="J26" i="13"/>
  <c r="CP26" i="13"/>
  <c r="AC24" i="13"/>
  <c r="DI24" i="13"/>
  <c r="AK26" i="13"/>
  <c r="DQ26" i="13"/>
  <c r="AL23" i="13"/>
  <c r="DR23" i="13"/>
  <c r="X24" i="13"/>
  <c r="DD24" i="13"/>
  <c r="G21" i="13"/>
  <c r="CM21" i="13"/>
  <c r="AH20" i="13"/>
  <c r="DN20" i="13"/>
  <c r="DH10" i="13"/>
  <c r="AB10" i="13"/>
  <c r="AH18" i="13"/>
  <c r="DN18" i="13"/>
  <c r="Z18" i="13"/>
  <c r="DF18" i="13"/>
  <c r="AE14" i="13"/>
  <c r="DK14" i="13"/>
  <c r="AI14" i="13"/>
  <c r="DO14" i="13"/>
  <c r="N12" i="13"/>
  <c r="CT12" i="13"/>
  <c r="AN15" i="13"/>
  <c r="DT15" i="13"/>
  <c r="L12" i="13"/>
  <c r="CR12" i="13"/>
  <c r="J23" i="13"/>
  <c r="CP23" i="13"/>
  <c r="DG26" i="13"/>
  <c r="AA26" i="13"/>
  <c r="Q24" i="13"/>
  <c r="CW24" i="13"/>
  <c r="AC27" i="13"/>
  <c r="DI27" i="13"/>
  <c r="P23" i="13"/>
  <c r="CV23" i="13"/>
  <c r="AG27" i="13"/>
  <c r="DM27" i="13"/>
  <c r="AM21" i="13"/>
  <c r="DS21" i="13"/>
  <c r="AE21" i="13"/>
  <c r="DK21" i="13"/>
  <c r="CB9" i="17"/>
  <c r="CQ9" i="13"/>
  <c r="K9" i="13"/>
  <c r="DG18" i="13"/>
  <c r="AA18" i="13"/>
  <c r="R19" i="13"/>
  <c r="CX19" i="13"/>
  <c r="G14" i="13"/>
  <c r="CM14" i="13"/>
  <c r="K23" i="13"/>
  <c r="CQ23" i="13"/>
  <c r="AB23" i="13"/>
  <c r="DH23" i="13"/>
  <c r="DF10" i="13"/>
  <c r="Z10" i="13"/>
  <c r="AG11" i="13"/>
  <c r="DM11" i="13"/>
  <c r="I18" i="13"/>
  <c r="CO18" i="13"/>
  <c r="H15" i="13"/>
  <c r="CN15" i="13"/>
  <c r="Q23" i="13"/>
  <c r="CW23" i="13"/>
  <c r="CO11" i="13"/>
  <c r="I11" i="13"/>
  <c r="AM19" i="13"/>
  <c r="DS19" i="13"/>
  <c r="R9" i="13"/>
  <c r="CX9" i="13"/>
  <c r="Y13" i="13"/>
  <c r="DE13" i="13"/>
  <c r="Z19" i="13"/>
  <c r="DF19" i="13"/>
  <c r="V16" i="13"/>
  <c r="DB16" i="13"/>
  <c r="G18" i="13"/>
  <c r="CM18" i="13"/>
  <c r="X17" i="13"/>
  <c r="DD17" i="13"/>
  <c r="AA9" i="13"/>
  <c r="DG9" i="13"/>
  <c r="S11" i="13"/>
  <c r="CY11" i="13"/>
  <c r="AB18" i="13"/>
  <c r="DH18" i="13"/>
  <c r="Y19" i="13"/>
  <c r="DE19" i="13"/>
  <c r="T9" i="13"/>
  <c r="CZ9" i="13"/>
  <c r="J13" i="13"/>
  <c r="CP13" i="13"/>
  <c r="AC16" i="13"/>
  <c r="DI16" i="13"/>
  <c r="O18" i="13"/>
  <c r="CU18" i="13"/>
  <c r="Y11" i="13"/>
  <c r="DE11" i="13"/>
  <c r="S10" i="13"/>
  <c r="CY10" i="13"/>
  <c r="AH10" i="13"/>
  <c r="DN10" i="13"/>
  <c r="AE10" i="13"/>
  <c r="DK10" i="13"/>
  <c r="L19" i="13"/>
  <c r="CR19" i="13"/>
  <c r="P9" i="13"/>
  <c r="CV9" i="13"/>
  <c r="G19" i="13"/>
  <c r="CM19" i="13"/>
  <c r="G10" i="13"/>
  <c r="CM10" i="13"/>
  <c r="DI11" i="13"/>
  <c r="AC11" i="13"/>
  <c r="M16" i="13"/>
  <c r="CS16" i="13"/>
  <c r="J10" i="13"/>
  <c r="CP10" i="13"/>
  <c r="U9" i="13"/>
  <c r="DA9" i="13"/>
  <c r="S17" i="13"/>
  <c r="CY17" i="13"/>
  <c r="W18" i="13"/>
  <c r="DC18" i="13"/>
  <c r="AD16" i="13"/>
  <c r="DJ16" i="13"/>
  <c r="P17" i="13"/>
  <c r="CV17" i="13"/>
  <c r="AJ12" i="13"/>
  <c r="DP12" i="13"/>
  <c r="AF14" i="13"/>
  <c r="DL14" i="13"/>
  <c r="I14" i="13"/>
  <c r="CO14" i="13"/>
  <c r="I15" i="13"/>
  <c r="CO15" i="13"/>
  <c r="AF15" i="13"/>
  <c r="DL15" i="13"/>
  <c r="AG23" i="13"/>
  <c r="DM23" i="13"/>
  <c r="L23" i="13"/>
  <c r="CR23" i="13"/>
  <c r="K24" i="13"/>
  <c r="CQ24" i="13"/>
  <c r="L26" i="13"/>
  <c r="CR26" i="13"/>
  <c r="P21" i="13"/>
  <c r="CV21" i="13"/>
  <c r="W27" i="13"/>
  <c r="DC27" i="13"/>
  <c r="DR20" i="13"/>
  <c r="AL20" i="13"/>
  <c r="K21" i="13"/>
  <c r="CQ21" i="13"/>
  <c r="AN13" i="13"/>
  <c r="DT13" i="13"/>
  <c r="DE9" i="13"/>
  <c r="Y9" i="13"/>
  <c r="M13" i="13"/>
  <c r="CS13" i="13"/>
  <c r="X16" i="13"/>
  <c r="DD16" i="13"/>
  <c r="O11" i="13"/>
  <c r="CU11" i="13"/>
  <c r="AL18" i="13"/>
  <c r="DR18" i="13"/>
  <c r="DH16" i="13"/>
  <c r="AB16" i="13"/>
  <c r="J11" i="13"/>
  <c r="CP11" i="13"/>
  <c r="R17" i="13"/>
  <c r="CX17" i="13"/>
  <c r="AC10" i="13"/>
  <c r="DI10" i="13"/>
  <c r="K18" i="13"/>
  <c r="CQ18" i="13"/>
  <c r="AL16" i="13"/>
  <c r="DR16" i="13"/>
  <c r="AA14" i="13"/>
  <c r="DG14" i="13"/>
  <c r="AK14" i="13"/>
  <c r="DQ14" i="13"/>
  <c r="AJ17" i="13"/>
  <c r="DP17" i="13"/>
  <c r="M15" i="13"/>
  <c r="CS15" i="13"/>
  <c r="DI15" i="13"/>
  <c r="AC15" i="13"/>
  <c r="AC23" i="13"/>
  <c r="DI23" i="13"/>
  <c r="AG21" i="13"/>
  <c r="DM21" i="13"/>
  <c r="AJ24" i="13"/>
  <c r="DP24" i="13"/>
  <c r="AN23" i="13"/>
  <c r="DT23" i="13"/>
  <c r="R21" i="13"/>
  <c r="CX21" i="13"/>
  <c r="AF26" i="13"/>
  <c r="DL26" i="13"/>
  <c r="Z20" i="13"/>
  <c r="DF20" i="13"/>
  <c r="AN21" i="13"/>
  <c r="DT21" i="13"/>
  <c r="P26" i="13"/>
  <c r="CV26" i="13"/>
  <c r="V21" i="13"/>
  <c r="DB21" i="13"/>
  <c r="L24" i="13"/>
  <c r="CR24" i="13"/>
  <c r="R27" i="13"/>
  <c r="CX27" i="13"/>
  <c r="AH27" i="13"/>
  <c r="DN27" i="13"/>
  <c r="Q20" i="13"/>
  <c r="CW20" i="13"/>
  <c r="P27" i="13"/>
  <c r="CV27" i="13"/>
  <c r="AJ10" i="13"/>
  <c r="DP10" i="13"/>
  <c r="G13" i="13"/>
  <c r="CM13" i="13"/>
  <c r="AA19" i="13"/>
  <c r="DG19" i="13"/>
  <c r="AB12" i="13"/>
  <c r="DH12" i="13"/>
  <c r="T20" i="13"/>
  <c r="CZ20" i="13"/>
  <c r="V13" i="13"/>
  <c r="DB13" i="13"/>
  <c r="AH19" i="13"/>
  <c r="DN19" i="13"/>
  <c r="S16" i="13"/>
  <c r="CY16" i="13"/>
  <c r="AJ19" i="13"/>
  <c r="DP19" i="13"/>
  <c r="AE24" i="13"/>
  <c r="DK24" i="13"/>
  <c r="J16" i="13"/>
  <c r="CP16" i="13"/>
  <c r="AF11" i="13"/>
  <c r="DL11" i="13"/>
  <c r="AB11" i="13"/>
  <c r="DH11" i="13"/>
  <c r="O14" i="13"/>
  <c r="CU14" i="13"/>
  <c r="AF24" i="13"/>
  <c r="DL24" i="13"/>
  <c r="P16" i="13"/>
  <c r="CV16" i="13"/>
  <c r="AE18" i="13"/>
  <c r="DK18" i="13"/>
  <c r="AG14" i="13"/>
  <c r="DM14" i="13"/>
  <c r="P24" i="13"/>
  <c r="CV24" i="13"/>
  <c r="AG19" i="13"/>
  <c r="DM19" i="13"/>
  <c r="Q11" i="13"/>
  <c r="CW11" i="13"/>
  <c r="AE12" i="13"/>
  <c r="DK12" i="13"/>
  <c r="I20" i="13"/>
  <c r="CO20" i="13"/>
  <c r="R13" i="13"/>
  <c r="CX13" i="13"/>
  <c r="X10" i="13"/>
  <c r="DD10" i="13"/>
  <c r="AM10" i="13"/>
  <c r="DS10" i="13"/>
  <c r="AE17" i="13"/>
  <c r="DK17" i="13"/>
  <c r="J12" i="13"/>
  <c r="CP12" i="13"/>
  <c r="DG15" i="13"/>
  <c r="AA15" i="13"/>
  <c r="W23" i="13"/>
  <c r="DC23" i="13"/>
  <c r="W24" i="13"/>
  <c r="DC24" i="13"/>
  <c r="H27" i="13"/>
  <c r="CN27" i="13"/>
  <c r="DL9" i="13"/>
  <c r="AF9" i="13"/>
  <c r="AJ13" i="13"/>
  <c r="DP13" i="13"/>
  <c r="DA18" i="13"/>
  <c r="U18" i="13"/>
  <c r="H16" i="13"/>
  <c r="CN16" i="13"/>
  <c r="AM9" i="13"/>
  <c r="DS9" i="13"/>
  <c r="AG16" i="13"/>
  <c r="DM16" i="13"/>
  <c r="T14" i="13"/>
  <c r="CZ14" i="13"/>
  <c r="AK15" i="13"/>
  <c r="DQ15" i="13"/>
  <c r="AJ27" i="13"/>
  <c r="DP27" i="13"/>
  <c r="Z21" i="13"/>
  <c r="DF21" i="13"/>
  <c r="Q26" i="13"/>
  <c r="CW26" i="13"/>
  <c r="X20" i="13"/>
  <c r="DD20" i="13"/>
  <c r="CA9" i="17"/>
  <c r="CP9" i="13"/>
  <c r="J9" i="13"/>
  <c r="AM13" i="13"/>
  <c r="DS13" i="13"/>
  <c r="AF13" i="13"/>
  <c r="DL13" i="13"/>
  <c r="Q18" i="13"/>
  <c r="CW18" i="13"/>
  <c r="N16" i="13"/>
  <c r="CT16" i="13"/>
  <c r="AF18" i="13"/>
  <c r="DL18" i="13"/>
  <c r="I16" i="13"/>
  <c r="CO16" i="13"/>
  <c r="AL11" i="13"/>
  <c r="DR11" i="13"/>
  <c r="AA10" i="13"/>
  <c r="DG10" i="13"/>
  <c r="AD9" i="13"/>
  <c r="DJ9" i="13"/>
  <c r="AA17" i="13"/>
  <c r="DG17" i="13"/>
  <c r="DF12" i="13"/>
  <c r="Z12" i="13"/>
  <c r="S12" i="13"/>
  <c r="CY12" i="13"/>
  <c r="S14" i="13"/>
  <c r="CY14" i="13"/>
  <c r="K14" i="13"/>
  <c r="CQ14" i="13"/>
  <c r="K15" i="13"/>
  <c r="CQ15" i="13"/>
  <c r="K27" i="13"/>
  <c r="CQ27" i="13"/>
  <c r="T21" i="13"/>
  <c r="CZ21" i="13"/>
  <c r="AA20" i="13"/>
  <c r="DG20" i="13"/>
  <c r="AK27" i="13"/>
  <c r="DQ27" i="13"/>
  <c r="AD21" i="13"/>
  <c r="DJ21" i="13"/>
  <c r="AB21" i="13"/>
  <c r="DH21" i="13"/>
  <c r="AL27" i="13"/>
  <c r="DR27" i="13"/>
  <c r="AN24" i="13"/>
  <c r="DT24" i="13"/>
  <c r="AG9" i="13"/>
  <c r="DM9" i="13"/>
  <c r="U13" i="13"/>
  <c r="DA13" i="13"/>
  <c r="DD19" i="13"/>
  <c r="X19" i="13"/>
  <c r="G11" i="13"/>
  <c r="CM11" i="13"/>
  <c r="R11" i="13"/>
  <c r="CX11" i="13"/>
  <c r="AF16" i="13"/>
  <c r="DL16" i="13"/>
  <c r="DP16" i="13"/>
  <c r="AJ16" i="13"/>
  <c r="K16" i="13"/>
  <c r="CQ16" i="13"/>
  <c r="AD11" i="13"/>
  <c r="DJ11" i="13"/>
  <c r="CX18" i="13"/>
  <c r="R18" i="13"/>
  <c r="Q19" i="13"/>
  <c r="CW19" i="13"/>
  <c r="CU16" i="13"/>
  <c r="O16" i="13"/>
  <c r="AL17" i="13"/>
  <c r="DR17" i="13"/>
  <c r="AD12" i="13"/>
  <c r="DJ12" i="13"/>
  <c r="J14" i="13"/>
  <c r="CP14" i="13"/>
  <c r="AM15" i="13"/>
  <c r="DS15" i="13"/>
  <c r="AI27" i="13"/>
  <c r="DO27" i="13"/>
  <c r="I27" i="13"/>
  <c r="CO27" i="13"/>
  <c r="M27" i="13"/>
  <c r="CS27" i="13"/>
  <c r="AH24" i="13"/>
  <c r="DN24" i="13"/>
  <c r="O24" i="13"/>
  <c r="CU24" i="13"/>
  <c r="W21" i="13"/>
  <c r="DC21" i="13"/>
  <c r="R24" i="13"/>
  <c r="CX24" i="13"/>
  <c r="DM20" i="13"/>
  <c r="AG20" i="13"/>
  <c r="G9" i="13"/>
  <c r="CM9" i="13"/>
  <c r="S19" i="13"/>
  <c r="CY19" i="13"/>
  <c r="M19" i="13"/>
  <c r="CS19" i="13"/>
  <c r="CN10" i="13"/>
  <c r="H10" i="13"/>
  <c r="CS18" i="13"/>
  <c r="M18" i="13"/>
  <c r="Q16" i="13"/>
  <c r="CW16" i="13"/>
  <c r="Y16" i="13"/>
  <c r="DE16" i="13"/>
  <c r="V17" i="13"/>
  <c r="DB17" i="13"/>
  <c r="Q9" i="13"/>
  <c r="CW9" i="13"/>
  <c r="AB9" i="13"/>
  <c r="DH9" i="13"/>
  <c r="AD17" i="13"/>
  <c r="DJ17" i="13"/>
  <c r="AL12" i="13"/>
  <c r="DR12" i="13"/>
  <c r="V12" i="13"/>
  <c r="DB12" i="13"/>
  <c r="AL14" i="13"/>
  <c r="DR14" i="13"/>
  <c r="M12" i="13"/>
  <c r="CS12" i="13"/>
  <c r="T15" i="13"/>
  <c r="CZ15" i="13"/>
  <c r="K26" i="13"/>
  <c r="CQ26" i="13"/>
  <c r="AM24" i="13"/>
  <c r="DS24" i="13"/>
  <c r="AC20" i="13"/>
  <c r="DI20" i="13"/>
  <c r="AF23" i="13"/>
  <c r="DL23" i="13"/>
  <c r="AN20" i="13"/>
  <c r="DT20" i="13"/>
  <c r="Y26" i="13"/>
  <c r="DE26" i="13"/>
  <c r="AI20" i="13"/>
  <c r="DO20" i="13"/>
  <c r="AN27" i="13"/>
  <c r="DT27" i="13"/>
  <c r="P18" i="13"/>
  <c r="CV18" i="13"/>
  <c r="AK9" i="13"/>
  <c r="DQ9" i="13"/>
  <c r="DC10" i="13"/>
  <c r="W10" i="13"/>
  <c r="Q10" i="13"/>
  <c r="CW10" i="13"/>
  <c r="AB15" i="13"/>
  <c r="DH15" i="13"/>
  <c r="Z24" i="13"/>
  <c r="DF24" i="13"/>
  <c r="N13" i="13"/>
  <c r="CT13" i="13"/>
  <c r="V19" i="13"/>
  <c r="DB19" i="13"/>
  <c r="S13" i="13"/>
  <c r="CY13" i="13"/>
  <c r="AG10" i="13"/>
  <c r="DM10" i="13"/>
  <c r="DS12" i="13"/>
  <c r="AM12" i="13"/>
  <c r="L21" i="13"/>
  <c r="CR21" i="13"/>
  <c r="I26" i="13"/>
  <c r="CO26" i="13"/>
  <c r="AF19" i="13"/>
  <c r="DL19" i="13"/>
  <c r="CR13" i="13"/>
  <c r="L13" i="13"/>
  <c r="AI11" i="13"/>
  <c r="DO11" i="13"/>
  <c r="U15" i="13"/>
  <c r="DA15" i="13"/>
  <c r="AM20" i="13"/>
  <c r="DS20" i="13"/>
  <c r="I9" i="13"/>
  <c r="CO9" i="13"/>
  <c r="AN16" i="13"/>
  <c r="DT16" i="13"/>
  <c r="AI12" i="13"/>
  <c r="DO12" i="13"/>
  <c r="N21" i="13"/>
  <c r="CT21" i="13"/>
  <c r="DD9" i="13"/>
  <c r="X9" i="13"/>
  <c r="Z13" i="13"/>
  <c r="DF13" i="13"/>
  <c r="W16" i="13"/>
  <c r="DC16" i="13"/>
  <c r="J17" i="13"/>
  <c r="CP17" i="13"/>
  <c r="U20" i="13"/>
  <c r="DA20" i="13"/>
  <c r="V27" i="13"/>
  <c r="DB27" i="13"/>
  <c r="AC19" i="13"/>
  <c r="DI19" i="13"/>
  <c r="AG18" i="13"/>
  <c r="DM18" i="13"/>
  <c r="AH13" i="13"/>
  <c r="DN13" i="13"/>
  <c r="AH15" i="13"/>
  <c r="DN15" i="13"/>
  <c r="S20" i="13"/>
  <c r="CY20" i="13"/>
  <c r="S9" i="13"/>
  <c r="CY9" i="13"/>
  <c r="Z9" i="13"/>
  <c r="DF9" i="13"/>
  <c r="CR11" i="13"/>
  <c r="L11" i="13"/>
  <c r="G17" i="13"/>
  <c r="CM17" i="13"/>
  <c r="N15" i="13"/>
  <c r="CT15" i="13"/>
  <c r="DD23" i="13"/>
  <c r="X23" i="13"/>
  <c r="AH11" i="13"/>
  <c r="DN11" i="13"/>
  <c r="L17" i="13"/>
  <c r="CR17" i="13"/>
  <c r="H21" i="13"/>
  <c r="CN21" i="13"/>
  <c r="AK19" i="13"/>
  <c r="DQ19" i="13"/>
  <c r="L16" i="13"/>
  <c r="CR16" i="13"/>
  <c r="J18" i="13"/>
  <c r="CP18" i="13"/>
  <c r="AM17" i="13"/>
  <c r="DS17" i="13"/>
  <c r="O9" i="13"/>
  <c r="CU9" i="13"/>
  <c r="T16" i="13"/>
  <c r="CZ16" i="13"/>
  <c r="Z16" i="13"/>
  <c r="DF16" i="13"/>
  <c r="T17" i="13"/>
  <c r="CZ17" i="13"/>
  <c r="DT12" i="13"/>
  <c r="AN12" i="13"/>
  <c r="W14" i="13"/>
  <c r="DC14" i="13"/>
  <c r="AL24" i="13"/>
  <c r="DR24" i="13"/>
  <c r="AD23" i="13"/>
  <c r="DJ23" i="13"/>
  <c r="AJ26" i="13"/>
  <c r="DP26" i="13"/>
  <c r="K19" i="13"/>
  <c r="CQ19" i="13"/>
  <c r="P13" i="13"/>
  <c r="CV13" i="13"/>
  <c r="Z11" i="13"/>
  <c r="DF11" i="13"/>
  <c r="CR10" i="13"/>
  <c r="L10" i="13"/>
  <c r="AC9" i="13"/>
  <c r="DI9" i="13"/>
  <c r="AE16" i="13"/>
  <c r="DK16" i="13"/>
  <c r="N14" i="13"/>
  <c r="CT14" i="13"/>
  <c r="AC14" i="13"/>
  <c r="DI14" i="13"/>
  <c r="W20" i="13"/>
  <c r="DC20" i="13"/>
  <c r="S23" i="13"/>
  <c r="CY23" i="13"/>
  <c r="O21" i="13"/>
  <c r="CU21" i="13"/>
  <c r="AI21" i="13"/>
  <c r="DO21" i="13"/>
  <c r="AH9" i="13"/>
  <c r="DN9" i="13"/>
  <c r="DK19" i="13"/>
  <c r="AE19" i="13"/>
  <c r="T19" i="13"/>
  <c r="CZ19" i="13"/>
  <c r="AD18" i="13"/>
  <c r="DJ18" i="13"/>
  <c r="M10" i="13"/>
  <c r="CS10" i="13"/>
  <c r="U11" i="13"/>
  <c r="DA11" i="13"/>
  <c r="AH16" i="13"/>
  <c r="DN16" i="13"/>
  <c r="AF10" i="13"/>
  <c r="DL10" i="13"/>
  <c r="AC17" i="13"/>
  <c r="DI17" i="13"/>
  <c r="V10" i="13"/>
  <c r="DB10" i="13"/>
  <c r="DF17" i="13"/>
  <c r="Z17" i="13"/>
  <c r="H12" i="13"/>
  <c r="CN12" i="13"/>
  <c r="Q12" i="13"/>
  <c r="CW12" i="13"/>
  <c r="AC12" i="13"/>
  <c r="DI12" i="13"/>
  <c r="AI10" i="13"/>
  <c r="DO10" i="13"/>
  <c r="W15" i="13"/>
  <c r="DC15" i="13"/>
  <c r="U26" i="13"/>
  <c r="DA26" i="13"/>
  <c r="N24" i="13"/>
  <c r="CT24" i="13"/>
  <c r="G26" i="13"/>
  <c r="CM26" i="13"/>
  <c r="O20" i="13"/>
  <c r="CU20" i="13"/>
  <c r="AA21" i="13"/>
  <c r="DG21" i="13"/>
  <c r="S21" i="13"/>
  <c r="CY21" i="13"/>
  <c r="AB20" i="13"/>
  <c r="DH20" i="13"/>
  <c r="M26" i="13"/>
  <c r="CS26" i="13"/>
  <c r="H9" i="13"/>
  <c r="CN9" i="13"/>
  <c r="CN13" i="13"/>
  <c r="H13" i="13"/>
  <c r="AB13" i="13"/>
  <c r="DH13" i="13"/>
  <c r="H11" i="13"/>
  <c r="CN11" i="13"/>
  <c r="N10" i="13"/>
  <c r="CT10" i="13"/>
  <c r="DQ16" i="13"/>
  <c r="AK16" i="13"/>
  <c r="AF17" i="13"/>
  <c r="DL17" i="13"/>
  <c r="AN11" i="13"/>
  <c r="DT11" i="13"/>
  <c r="O10" i="13"/>
  <c r="CU10" i="13"/>
  <c r="DB18" i="13"/>
  <c r="V18" i="13"/>
  <c r="U16" i="13"/>
  <c r="DA16" i="13"/>
  <c r="Y14" i="13"/>
  <c r="DE14" i="13"/>
  <c r="N17" i="13"/>
  <c r="CT17" i="13"/>
  <c r="G12" i="13"/>
  <c r="CM12" i="13"/>
  <c r="AL15" i="13"/>
  <c r="DR15" i="13"/>
  <c r="AG15" i="13"/>
  <c r="DM15" i="13"/>
  <c r="I23" i="13"/>
  <c r="CO23" i="13"/>
  <c r="V20" i="13"/>
  <c r="DB20" i="13"/>
  <c r="AF22" i="13"/>
  <c r="AR22" i="13" s="1"/>
  <c r="DL22" i="13"/>
  <c r="CW27" i="13"/>
  <c r="Q27" i="13"/>
  <c r="AK24" i="13"/>
  <c r="DQ24" i="13"/>
  <c r="Y23" i="13"/>
  <c r="DE23" i="13"/>
  <c r="AB26" i="13"/>
  <c r="DH26" i="13"/>
  <c r="AH21" i="13"/>
  <c r="DN21" i="13"/>
  <c r="O13" i="13"/>
  <c r="CU13" i="13"/>
  <c r="CT11" i="13"/>
  <c r="N11" i="13"/>
  <c r="K17" i="13"/>
  <c r="CQ17" i="13"/>
  <c r="U14" i="13"/>
  <c r="DA14" i="13"/>
  <c r="N23" i="13"/>
  <c r="CT23" i="13"/>
  <c r="AM11" i="13"/>
  <c r="DS11" i="13"/>
  <c r="DO13" i="13"/>
  <c r="AI13" i="13"/>
  <c r="O17" i="13"/>
  <c r="CU17" i="13"/>
  <c r="K12" i="13"/>
  <c r="CQ12" i="13"/>
  <c r="L27" i="13"/>
  <c r="CR27" i="13"/>
  <c r="CY27" i="13"/>
  <c r="S27" i="13"/>
  <c r="T13" i="13"/>
  <c r="CZ13" i="13"/>
  <c r="X11" i="13"/>
  <c r="DD11" i="13"/>
  <c r="AK11" i="13"/>
  <c r="DQ11" i="13"/>
  <c r="S18" i="13"/>
  <c r="CY18" i="13"/>
  <c r="AN14" i="13"/>
  <c r="DT14" i="13"/>
  <c r="Z23" i="13"/>
  <c r="DF23" i="13"/>
  <c r="V23" i="13"/>
  <c r="DB23" i="13"/>
  <c r="AE9" i="13"/>
  <c r="DK9" i="13"/>
  <c r="AI16" i="13"/>
  <c r="DO16" i="13"/>
  <c r="AC18" i="13"/>
  <c r="DI18" i="13"/>
  <c r="R14" i="13"/>
  <c r="CX14" i="13"/>
  <c r="CV20" i="13"/>
  <c r="P20" i="13"/>
  <c r="AN26" i="13"/>
  <c r="DT26" i="13"/>
  <c r="CQ13" i="13"/>
  <c r="K13" i="13"/>
  <c r="AK17" i="13"/>
  <c r="DQ17" i="13"/>
  <c r="AD14" i="13"/>
  <c r="DJ14" i="13"/>
  <c r="X26" i="13"/>
  <c r="DD26" i="13"/>
  <c r="DG13" i="13"/>
  <c r="AA13" i="13"/>
  <c r="AN17" i="13"/>
  <c r="DT17" i="13"/>
  <c r="AK13" i="13"/>
  <c r="DQ13" i="13"/>
  <c r="N18" i="13"/>
  <c r="CT18" i="13"/>
  <c r="X15" i="13"/>
  <c r="DD15" i="13"/>
  <c r="J20" i="13"/>
  <c r="CP20" i="13"/>
  <c r="AL9" i="13"/>
  <c r="DR9" i="13"/>
  <c r="P11" i="13"/>
  <c r="CV11" i="13"/>
  <c r="AN9" i="13"/>
  <c r="DT9" i="13"/>
  <c r="AG17" i="13"/>
  <c r="DM17" i="13"/>
  <c r="W12" i="13"/>
  <c r="DC12" i="13"/>
  <c r="AA24" i="13"/>
  <c r="DG24" i="13"/>
  <c r="W19" i="13"/>
  <c r="DC19" i="13"/>
  <c r="M9" i="13"/>
  <c r="CS9" i="13"/>
  <c r="AN10" i="13"/>
  <c r="DT10" i="13"/>
  <c r="AJ18" i="13"/>
  <c r="DP18" i="13"/>
  <c r="Z14" i="13"/>
  <c r="DF14" i="13"/>
  <c r="O23" i="13"/>
  <c r="CU23" i="13"/>
  <c r="G27" i="13"/>
  <c r="CM27" i="13"/>
  <c r="O19" i="13"/>
  <c r="CU19" i="13"/>
  <c r="DC17" i="13"/>
  <c r="W17" i="13"/>
  <c r="I17" i="13"/>
  <c r="CO17" i="13"/>
  <c r="R15" i="13"/>
  <c r="CX15" i="13"/>
  <c r="Z27" i="13"/>
  <c r="DF27" i="13"/>
  <c r="CQ20" i="13"/>
  <c r="K20" i="13"/>
  <c r="N9" i="13"/>
  <c r="CT9" i="13"/>
  <c r="AK10" i="13"/>
  <c r="DQ10" i="13"/>
  <c r="M11" i="13"/>
  <c r="CS11" i="13"/>
  <c r="AM18" i="13"/>
  <c r="DS18" i="13"/>
  <c r="T12" i="13"/>
  <c r="CZ12" i="13"/>
  <c r="Q15" i="13"/>
  <c r="CW15" i="13"/>
  <c r="DI13" i="13"/>
  <c r="AC13" i="13"/>
  <c r="DC11" i="13"/>
  <c r="W11" i="13"/>
  <c r="T18" i="13"/>
  <c r="CZ18" i="13"/>
  <c r="AG12" i="13"/>
  <c r="DM12" i="13"/>
  <c r="AI24" i="13"/>
  <c r="DO24" i="13"/>
  <c r="AI9" i="13"/>
  <c r="DO9" i="13"/>
  <c r="I13" i="13"/>
  <c r="CO13" i="13"/>
  <c r="AD13" i="13"/>
  <c r="DJ13" i="13"/>
  <c r="AI19" i="13"/>
  <c r="DO19" i="13"/>
  <c r="K10" i="13"/>
  <c r="CQ10" i="13"/>
  <c r="L18" i="13"/>
  <c r="CR18" i="13"/>
  <c r="Y17" i="13"/>
  <c r="DE17" i="13"/>
  <c r="U17" i="13"/>
  <c r="DA17" i="13"/>
  <c r="K11" i="13"/>
  <c r="CQ11" i="13"/>
  <c r="Y18" i="13"/>
  <c r="DE18" i="13"/>
  <c r="AB17" i="13"/>
  <c r="DH17" i="13"/>
  <c r="AH14" i="13"/>
  <c r="DN14" i="13"/>
  <c r="AA12" i="13"/>
  <c r="DG12" i="13"/>
  <c r="CS14" i="13"/>
  <c r="AE15" i="13"/>
  <c r="DK15" i="13"/>
  <c r="L15" i="13"/>
  <c r="CR15" i="13"/>
  <c r="Y21" i="13"/>
  <c r="DE21" i="13"/>
  <c r="Y27" i="13"/>
  <c r="DE27" i="13"/>
  <c r="T24" i="13"/>
  <c r="CZ24" i="13"/>
  <c r="DO26" i="13"/>
  <c r="AI26" i="13"/>
  <c r="AH22" i="13"/>
  <c r="AS22" i="13" s="1"/>
  <c r="DN22" i="13"/>
  <c r="AK20" i="13"/>
  <c r="DQ20" i="13"/>
  <c r="AK23" i="13"/>
  <c r="DQ23" i="13"/>
  <c r="AL21" i="13"/>
  <c r="DR21" i="13"/>
  <c r="N19" i="13"/>
  <c r="CT19" i="13"/>
  <c r="L9" i="13"/>
  <c r="CR9" i="13"/>
  <c r="Q13" i="13"/>
  <c r="CW13" i="13"/>
  <c r="H19" i="13"/>
  <c r="CN19" i="13"/>
  <c r="AA16" i="13"/>
  <c r="DG16" i="13"/>
  <c r="T10" i="13"/>
  <c r="CZ10" i="13"/>
  <c r="DA10" i="13"/>
  <c r="U10" i="13"/>
  <c r="AL10" i="13"/>
  <c r="DR10" i="13"/>
  <c r="I10" i="13"/>
  <c r="CO10" i="13"/>
  <c r="Q17" i="13"/>
  <c r="CW17" i="13"/>
  <c r="AM16" i="13"/>
  <c r="DS16" i="13"/>
  <c r="AD19" i="13"/>
  <c r="DJ19" i="13"/>
  <c r="AK12" i="13"/>
  <c r="DQ12" i="13"/>
  <c r="AI17" i="13"/>
  <c r="DO17" i="13"/>
  <c r="Y12" i="13"/>
  <c r="DE12" i="13"/>
  <c r="P15" i="13"/>
  <c r="CV15" i="13"/>
  <c r="DE15" i="13"/>
  <c r="Y15" i="13"/>
  <c r="AE20" i="13"/>
  <c r="DK20" i="13"/>
  <c r="CT27" i="13"/>
  <c r="N27" i="13"/>
  <c r="AB27" i="13"/>
  <c r="DH27" i="13"/>
  <c r="R23" i="13"/>
  <c r="CX23" i="13"/>
  <c r="I22" i="13"/>
  <c r="CO22" i="13"/>
  <c r="AJ20" i="13"/>
  <c r="DP20" i="13"/>
  <c r="U21" i="13"/>
  <c r="DA21" i="13"/>
  <c r="Y20" i="13"/>
  <c r="DE20" i="13"/>
  <c r="DH19" i="13"/>
  <c r="AB19" i="13"/>
  <c r="AJ9" i="13"/>
  <c r="DP9" i="13"/>
  <c r="AE13" i="13"/>
  <c r="DK13" i="13"/>
  <c r="W13" i="13"/>
  <c r="DC13" i="13"/>
  <c r="AG13" i="13"/>
  <c r="DM13" i="13"/>
  <c r="AD10" i="13"/>
  <c r="DJ10" i="13"/>
  <c r="AA11" i="13"/>
  <c r="DG11" i="13"/>
  <c r="T11" i="13"/>
  <c r="CZ11" i="13"/>
  <c r="H17" i="13"/>
  <c r="CN17" i="13"/>
  <c r="R10" i="13"/>
  <c r="CX10" i="13"/>
  <c r="AN18" i="13"/>
  <c r="DT18" i="13"/>
  <c r="I19" i="13"/>
  <c r="CO19" i="13"/>
  <c r="H14" i="13"/>
  <c r="CN14" i="13"/>
  <c r="DD12" i="13"/>
  <c r="X12" i="13"/>
  <c r="AM14" i="13"/>
  <c r="DS14" i="13"/>
  <c r="O15" i="13"/>
  <c r="CU15" i="13"/>
  <c r="V15" i="13"/>
  <c r="DB15" i="13"/>
  <c r="H20" i="13"/>
  <c r="CN20" i="13"/>
  <c r="R26" i="13"/>
  <c r="CX26" i="13"/>
  <c r="O27" i="13"/>
  <c r="CU27" i="13"/>
  <c r="M23" i="13"/>
  <c r="CS23" i="13"/>
  <c r="H22" i="13"/>
  <c r="CN22" i="13"/>
  <c r="Y24" i="13"/>
  <c r="DE24" i="13"/>
  <c r="J24" i="13"/>
  <c r="CP24" i="13"/>
  <c r="L20" i="13"/>
  <c r="CR20" i="13"/>
  <c r="AZ7" i="17"/>
  <c r="BP7" i="21"/>
  <c r="BO41" i="17"/>
  <c r="BM32" i="17"/>
  <c r="BM30" i="17"/>
  <c r="BN30" i="17"/>
  <c r="BS30" i="17"/>
  <c r="BS33" i="17"/>
  <c r="BM33" i="17"/>
  <c r="BN33" i="17"/>
  <c r="BT34" i="17"/>
  <c r="BO34" i="17"/>
  <c r="BS55" i="17"/>
  <c r="BM55" i="17"/>
  <c r="BN55" i="17"/>
  <c r="BV36" i="17"/>
  <c r="BQ36" i="17"/>
  <c r="BT32" i="17"/>
  <c r="BO32" i="17"/>
  <c r="BU57" i="17"/>
  <c r="BP57" i="17"/>
  <c r="BQ49" i="17"/>
  <c r="BV49" i="17"/>
  <c r="BM43" i="17"/>
  <c r="BS43" i="17"/>
  <c r="BN43" i="17"/>
  <c r="BT42" i="17"/>
  <c r="BO42" i="17"/>
  <c r="BM38" i="17"/>
  <c r="BN38" i="17"/>
  <c r="BS38" i="17"/>
  <c r="BT49" i="17"/>
  <c r="BO49" i="17"/>
  <c r="BT47" i="17"/>
  <c r="BO47" i="17"/>
  <c r="BM42" i="17"/>
  <c r="BS42" i="17"/>
  <c r="BN42" i="17"/>
  <c r="BM58" i="17"/>
  <c r="BN58" i="17"/>
  <c r="BS58" i="17"/>
  <c r="BV33" i="17"/>
  <c r="BQ33" i="17"/>
  <c r="BT25" i="17"/>
  <c r="BO25" i="17"/>
  <c r="BT36" i="17"/>
  <c r="BO36" i="17"/>
  <c r="BM39" i="17"/>
  <c r="BS39" i="17"/>
  <c r="BN39" i="17"/>
  <c r="BT57" i="17"/>
  <c r="BO57" i="17"/>
  <c r="BN46" i="17"/>
  <c r="BM46" i="17"/>
  <c r="BS46" i="17"/>
  <c r="BU48" i="17"/>
  <c r="BP48" i="17"/>
  <c r="BQ37" i="17"/>
  <c r="BV37" i="17"/>
  <c r="BU47" i="17"/>
  <c r="BP47" i="17"/>
  <c r="BQ45" i="17"/>
  <c r="BV45" i="17"/>
  <c r="BT45" i="17"/>
  <c r="BO45" i="17"/>
  <c r="BU25" i="17"/>
  <c r="BP25" i="17"/>
  <c r="BQ56" i="17"/>
  <c r="BV56" i="17"/>
  <c r="BU34" i="17"/>
  <c r="BP34" i="17"/>
  <c r="BQ46" i="17"/>
  <c r="BV46" i="17"/>
  <c r="BT30" i="17"/>
  <c r="BO30" i="17"/>
  <c r="BT46" i="17"/>
  <c r="BO46" i="17"/>
  <c r="BU40" i="17"/>
  <c r="BP40" i="17"/>
  <c r="BT58" i="17"/>
  <c r="BO58" i="17"/>
  <c r="BS57" i="17"/>
  <c r="BM57" i="17"/>
  <c r="BN57" i="17"/>
  <c r="BT37" i="17"/>
  <c r="BO37" i="17"/>
  <c r="BU56" i="17"/>
  <c r="BP56" i="17"/>
  <c r="BU37" i="17"/>
  <c r="BP37" i="17"/>
  <c r="BU32" i="17"/>
  <c r="BP32" i="17"/>
  <c r="BU49" i="17"/>
  <c r="BP49" i="17"/>
  <c r="BU42" i="17"/>
  <c r="BP42" i="17"/>
  <c r="BT41" i="17"/>
  <c r="BQ30" i="17"/>
  <c r="BV30" i="17"/>
  <c r="BT33" i="17"/>
  <c r="BO33" i="17"/>
  <c r="BV35" i="17"/>
  <c r="BQ35" i="17"/>
  <c r="BS37" i="17"/>
  <c r="BM37" i="17"/>
  <c r="BN37" i="17"/>
  <c r="BN50" i="17"/>
  <c r="BM50" i="17"/>
  <c r="BS50" i="17"/>
  <c r="BQ38" i="17"/>
  <c r="BV38" i="17"/>
  <c r="BU58" i="17"/>
  <c r="BP58" i="17"/>
  <c r="BM25" i="17"/>
  <c r="BS25" i="17"/>
  <c r="BN25" i="17"/>
  <c r="BU53" i="17"/>
  <c r="BP53" i="17"/>
  <c r="BM36" i="17"/>
  <c r="BN36" i="17"/>
  <c r="BS36" i="17"/>
  <c r="BV53" i="17"/>
  <c r="BQ53" i="17"/>
  <c r="BU30" i="17"/>
  <c r="BP30" i="17"/>
  <c r="BU28" i="17"/>
  <c r="BP28" i="17"/>
  <c r="BU54" i="17"/>
  <c r="BP54" i="17"/>
  <c r="BU55" i="17"/>
  <c r="BP55" i="17"/>
  <c r="BT44" i="17"/>
  <c r="BO44" i="17"/>
  <c r="BM47" i="17"/>
  <c r="BS47" i="17"/>
  <c r="BN47" i="17"/>
  <c r="BN41" i="17"/>
  <c r="BU41" i="17"/>
  <c r="BP41" i="17"/>
  <c r="BT52" i="17"/>
  <c r="BO52" i="17"/>
  <c r="BS41" i="17"/>
  <c r="BM31" i="17"/>
  <c r="BS31" i="17"/>
  <c r="BN31" i="17"/>
  <c r="BQ54" i="17"/>
  <c r="BV54" i="17"/>
  <c r="BQ44" i="17"/>
  <c r="BV44" i="17"/>
  <c r="BV42" i="17"/>
  <c r="BQ42" i="17"/>
  <c r="BM44" i="17"/>
  <c r="BN44" i="17"/>
  <c r="BS44" i="17"/>
  <c r="BV39" i="17"/>
  <c r="BQ39" i="17"/>
  <c r="BQ32" i="17"/>
  <c r="BV32" i="17"/>
  <c r="BT53" i="17"/>
  <c r="BO53" i="17"/>
  <c r="BS40" i="17"/>
  <c r="BN40" i="17"/>
  <c r="BM40" i="17"/>
  <c r="BM53" i="17"/>
  <c r="BS53" i="17"/>
  <c r="BN53" i="17"/>
  <c r="BT50" i="17"/>
  <c r="BO50" i="17"/>
  <c r="BT40" i="17"/>
  <c r="BO40" i="17"/>
  <c r="BM49" i="17"/>
  <c r="BS49" i="17"/>
  <c r="BN49" i="17"/>
  <c r="BM56" i="17"/>
  <c r="BN56" i="17"/>
  <c r="BS56" i="17"/>
  <c r="BT31" i="17"/>
  <c r="BO31" i="17"/>
  <c r="BU46" i="17"/>
  <c r="BP46" i="17"/>
  <c r="BT55" i="17"/>
  <c r="BO55" i="17"/>
  <c r="BM41" i="17"/>
  <c r="BU43" i="17"/>
  <c r="BP43" i="17"/>
  <c r="BT51" i="17"/>
  <c r="BO51" i="17"/>
  <c r="BQ50" i="17"/>
  <c r="BV50" i="17"/>
  <c r="BU45" i="17"/>
  <c r="BP45" i="17"/>
  <c r="BU52" i="17"/>
  <c r="BP52" i="17"/>
  <c r="BV28" i="17"/>
  <c r="BQ28" i="17"/>
  <c r="BS34" i="17"/>
  <c r="BN34" i="17"/>
  <c r="BM34" i="17"/>
  <c r="BN32" i="17"/>
  <c r="BV43" i="17"/>
  <c r="BQ43" i="17"/>
  <c r="BS29" i="17"/>
  <c r="BM29" i="17"/>
  <c r="BN29" i="17"/>
  <c r="BT28" i="17"/>
  <c r="BO28" i="17"/>
  <c r="BV47" i="17"/>
  <c r="BQ47" i="17"/>
  <c r="BV31" i="17"/>
  <c r="BQ31" i="17"/>
  <c r="BT54" i="17"/>
  <c r="BO54" i="17"/>
  <c r="BT56" i="17"/>
  <c r="BO56" i="17"/>
  <c r="BQ55" i="17"/>
  <c r="BV55" i="17"/>
  <c r="BS35" i="17"/>
  <c r="BM35" i="17"/>
  <c r="BN35" i="17"/>
  <c r="BP39" i="17"/>
  <c r="BU39" i="17"/>
  <c r="BS32" i="17"/>
  <c r="BU36" i="17"/>
  <c r="BP36" i="17"/>
  <c r="BT48" i="17"/>
  <c r="BO48" i="17"/>
  <c r="BQ51" i="17"/>
  <c r="BV51" i="17"/>
  <c r="BV40" i="17"/>
  <c r="BQ40" i="17"/>
  <c r="BM51" i="17"/>
  <c r="BS51" i="17"/>
  <c r="BN51" i="17"/>
  <c r="BV57" i="17"/>
  <c r="BQ57" i="17"/>
  <c r="BO43" i="17"/>
  <c r="BT43" i="17"/>
  <c r="BQ48" i="17"/>
  <c r="BV48" i="17"/>
  <c r="BV34" i="17"/>
  <c r="BQ34" i="17"/>
  <c r="BM45" i="17"/>
  <c r="BS45" i="17"/>
  <c r="BN45" i="17"/>
  <c r="BT22" i="17"/>
  <c r="BO22" i="17"/>
  <c r="BV58" i="17"/>
  <c r="BQ58" i="17"/>
  <c r="BS48" i="17"/>
  <c r="BN48" i="17"/>
  <c r="BM48" i="17"/>
  <c r="BT35" i="17"/>
  <c r="BO35" i="17"/>
  <c r="BT38" i="17"/>
  <c r="BO38" i="17"/>
  <c r="BV29" i="17"/>
  <c r="BQ29" i="17"/>
  <c r="BU51" i="17"/>
  <c r="BP51" i="17"/>
  <c r="BS52" i="17"/>
  <c r="BM52" i="17"/>
  <c r="BN52" i="17"/>
  <c r="BU50" i="17"/>
  <c r="BP50" i="17"/>
  <c r="BQ52" i="17"/>
  <c r="BV52" i="17"/>
  <c r="BQ41" i="17"/>
  <c r="BU33" i="17"/>
  <c r="BP33" i="17"/>
  <c r="BU44" i="17"/>
  <c r="BP44" i="17"/>
  <c r="BP35" i="17"/>
  <c r="BU35" i="17"/>
  <c r="BU31" i="17"/>
  <c r="BP31" i="17"/>
  <c r="BQ25" i="17"/>
  <c r="BV25" i="17"/>
  <c r="BS28" i="17"/>
  <c r="BM28" i="17"/>
  <c r="BN28" i="17"/>
  <c r="BU38" i="17"/>
  <c r="BP38" i="17"/>
  <c r="BT39" i="17"/>
  <c r="BO39" i="17"/>
  <c r="BM54" i="17"/>
  <c r="BN54" i="17"/>
  <c r="BS54" i="17"/>
  <c r="BT29" i="17"/>
  <c r="BO29" i="17"/>
  <c r="BU29" i="17"/>
  <c r="BP29" i="17"/>
  <c r="BV41" i="17"/>
  <c r="BX52" i="21"/>
  <c r="BS52" i="21"/>
  <c r="BW54" i="21"/>
  <c r="BR54" i="21"/>
  <c r="BW56" i="21"/>
  <c r="BR56" i="21"/>
  <c r="BY55" i="21"/>
  <c r="BT55" i="21"/>
  <c r="BV48" i="21"/>
  <c r="BQ48" i="21"/>
  <c r="BV47" i="21"/>
  <c r="BQ47" i="21"/>
  <c r="BV53" i="21"/>
  <c r="BQ53" i="21"/>
  <c r="BY48" i="21"/>
  <c r="BT48" i="21"/>
  <c r="BY52" i="21"/>
  <c r="BT52" i="21"/>
  <c r="BV54" i="21"/>
  <c r="BQ54" i="21"/>
  <c r="BS58" i="21"/>
  <c r="BX58" i="21"/>
  <c r="BR57" i="21"/>
  <c r="BW57" i="21"/>
  <c r="BX48" i="21"/>
  <c r="BS48" i="21"/>
  <c r="BX47" i="21"/>
  <c r="BS47" i="21"/>
  <c r="BT54" i="21"/>
  <c r="BY54" i="21"/>
  <c r="BS57" i="21"/>
  <c r="BX57" i="21"/>
  <c r="BX54" i="21"/>
  <c r="BS54" i="21"/>
  <c r="BV49" i="21"/>
  <c r="BQ49" i="21"/>
  <c r="BS46" i="21"/>
  <c r="BX46" i="21"/>
  <c r="BV46" i="21"/>
  <c r="BQ46" i="21"/>
  <c r="BX49" i="21"/>
  <c r="BS49" i="21"/>
  <c r="BR55" i="21"/>
  <c r="BW55" i="21"/>
  <c r="BW51" i="21"/>
  <c r="BR51" i="21"/>
  <c r="BY50" i="21"/>
  <c r="BT50" i="21"/>
  <c r="BV55" i="21"/>
  <c r="BQ55" i="21"/>
  <c r="BX53" i="21"/>
  <c r="BS53" i="21"/>
  <c r="BS55" i="21"/>
  <c r="BX55" i="21"/>
  <c r="BY58" i="21"/>
  <c r="BT58" i="21"/>
  <c r="BY49" i="21"/>
  <c r="BT49" i="21"/>
  <c r="BX51" i="21"/>
  <c r="BS51" i="21"/>
  <c r="BW49" i="21"/>
  <c r="BR49" i="21"/>
  <c r="BY46" i="21"/>
  <c r="BT46" i="21"/>
  <c r="BS56" i="21"/>
  <c r="BX56" i="21"/>
  <c r="BW50" i="21"/>
  <c r="BR50" i="21"/>
  <c r="BW52" i="21"/>
  <c r="BR52" i="21"/>
  <c r="BY51" i="21"/>
  <c r="BT51" i="21"/>
  <c r="BX50" i="21"/>
  <c r="BS50" i="21"/>
  <c r="BT56" i="21"/>
  <c r="BY56" i="21"/>
  <c r="BR58" i="21"/>
  <c r="BW58" i="21"/>
  <c r="BV57" i="21"/>
  <c r="BQ57" i="21"/>
  <c r="BV56" i="21"/>
  <c r="BQ56" i="21"/>
  <c r="BV58" i="21"/>
  <c r="BQ58" i="21"/>
  <c r="BW48" i="21"/>
  <c r="BR48" i="21"/>
  <c r="BV52" i="21"/>
  <c r="BQ52" i="21"/>
  <c r="BY47" i="21"/>
  <c r="BT47" i="21"/>
  <c r="BV51" i="21"/>
  <c r="BQ51" i="21"/>
  <c r="BQ50" i="21"/>
  <c r="BV50" i="21"/>
  <c r="BY57" i="21"/>
  <c r="BT57" i="21"/>
  <c r="BY53" i="21"/>
  <c r="BT53" i="21"/>
  <c r="BW53" i="21"/>
  <c r="BR53" i="21"/>
  <c r="BW47" i="21"/>
  <c r="BR47" i="21"/>
  <c r="BR46" i="21"/>
  <c r="BW46" i="21"/>
  <c r="AY41" i="13"/>
  <c r="AY43" i="13"/>
  <c r="BA50" i="13"/>
  <c r="AY49" i="13"/>
  <c r="BA32" i="17"/>
  <c r="BA32" i="13"/>
  <c r="AZ30" i="13"/>
  <c r="AX32" i="13"/>
  <c r="AY44" i="13"/>
  <c r="AX58" i="13"/>
  <c r="BA41" i="17"/>
  <c r="BA47" i="13"/>
  <c r="BA51" i="13"/>
  <c r="AY55" i="13"/>
  <c r="BA40" i="13"/>
  <c r="AZ37" i="13"/>
  <c r="BY41" i="21"/>
  <c r="AX29" i="13"/>
  <c r="AY46" i="13"/>
  <c r="AX48" i="13"/>
  <c r="AX50" i="13"/>
  <c r="AZ44" i="13"/>
  <c r="AX52" i="13"/>
  <c r="AZ34" i="13"/>
  <c r="AY45" i="13"/>
  <c r="AQ28" i="13"/>
  <c r="AY42" i="13"/>
  <c r="AY48" i="13"/>
  <c r="AR28" i="13"/>
  <c r="AY50" i="13"/>
  <c r="BA52" i="13"/>
  <c r="AP25" i="13"/>
  <c r="AY47" i="13"/>
  <c r="AZ53" i="13"/>
  <c r="AX36" i="13"/>
  <c r="BA53" i="13"/>
  <c r="AY52" i="13"/>
  <c r="AZ57" i="13"/>
  <c r="AY33" i="13"/>
  <c r="AX39" i="13"/>
  <c r="BA42" i="13"/>
  <c r="AZ49" i="13"/>
  <c r="AZ43" i="13"/>
  <c r="AZ48" i="13"/>
  <c r="AY22" i="13"/>
  <c r="BT25" i="21"/>
  <c r="BA45" i="13"/>
  <c r="AY31" i="13"/>
  <c r="BV41" i="21"/>
  <c r="AX45" i="13"/>
  <c r="BA46" i="13"/>
  <c r="AY54" i="13"/>
  <c r="BV45" i="21"/>
  <c r="AY56" i="13"/>
  <c r="AZ50" i="13"/>
  <c r="BA30" i="13"/>
  <c r="BA35" i="13"/>
  <c r="AX56" i="13"/>
  <c r="AX40" i="13"/>
  <c r="AX53" i="13"/>
  <c r="AZ46" i="13"/>
  <c r="AZ51" i="13"/>
  <c r="AQ22" i="13"/>
  <c r="AZ39" i="13"/>
  <c r="BB41" i="17"/>
  <c r="AS28" i="13"/>
  <c r="AX34" i="13"/>
  <c r="BA25" i="13"/>
  <c r="AZ52" i="13"/>
  <c r="BA58" i="13"/>
  <c r="BA34" i="13"/>
  <c r="AX25" i="13"/>
  <c r="AZ58" i="13"/>
  <c r="AX35" i="13"/>
  <c r="AR25" i="13"/>
  <c r="AP28" i="13"/>
  <c r="AZ55" i="13"/>
  <c r="AZ33" i="13"/>
  <c r="AZ29" i="13"/>
  <c r="AZ25" i="13"/>
  <c r="AX38" i="13"/>
  <c r="AY35" i="13"/>
  <c r="AX51" i="13"/>
  <c r="AZ38" i="13"/>
  <c r="AZ40" i="13"/>
  <c r="AY39" i="13"/>
  <c r="AX57" i="13"/>
  <c r="AY38" i="13"/>
  <c r="AY29" i="13"/>
  <c r="BA29" i="13"/>
  <c r="AZ42" i="13"/>
  <c r="BT45" i="21"/>
  <c r="AY40" i="13"/>
  <c r="AZ45" i="13"/>
  <c r="AQ25" i="13"/>
  <c r="AX37" i="13"/>
  <c r="BA56" i="13"/>
  <c r="BA38" i="13"/>
  <c r="AY30" i="13"/>
  <c r="BA55" i="13"/>
  <c r="AZ31" i="13"/>
  <c r="AY36" i="13"/>
  <c r="BA36" i="13"/>
  <c r="BA31" i="13"/>
  <c r="AX54" i="13"/>
  <c r="AX55" i="13"/>
  <c r="AZ54" i="13"/>
  <c r="AZ35" i="13"/>
  <c r="AY28" i="13"/>
  <c r="AZ32" i="13"/>
  <c r="BA33" i="13"/>
  <c r="AY32" i="13"/>
  <c r="AY58" i="13"/>
  <c r="AX42" i="13"/>
  <c r="AX46" i="13"/>
  <c r="AZ36" i="13"/>
  <c r="AX47" i="13"/>
  <c r="BA48" i="13"/>
  <c r="BA43" i="13"/>
  <c r="BA54" i="13"/>
  <c r="BA44" i="13"/>
  <c r="AY34" i="13"/>
  <c r="BA39" i="13"/>
  <c r="AX31" i="13"/>
  <c r="BA49" i="13"/>
  <c r="BV32" i="21"/>
  <c r="AX43" i="13"/>
  <c r="AX28" i="13"/>
  <c r="AY37" i="13"/>
  <c r="BA57" i="13"/>
  <c r="AX44" i="13"/>
  <c r="AZ56" i="13"/>
  <c r="BA28" i="13"/>
  <c r="AY53" i="13"/>
  <c r="AZ47" i="13"/>
  <c r="AY51" i="13"/>
  <c r="AY25" i="13"/>
  <c r="BW41" i="21"/>
  <c r="BG41" i="17"/>
  <c r="AX49" i="13"/>
  <c r="BA37" i="13"/>
  <c r="AX30" i="13"/>
  <c r="AX33" i="13"/>
  <c r="AY57" i="13"/>
  <c r="BQ45" i="21"/>
  <c r="CF17" i="21"/>
  <c r="CB17" i="17"/>
  <c r="AZ28" i="13"/>
  <c r="CH11" i="21"/>
  <c r="CD11" i="17"/>
  <c r="CX15" i="21"/>
  <c r="CT15" i="17"/>
  <c r="DE27" i="17"/>
  <c r="DI27" i="21"/>
  <c r="BV44" i="21"/>
  <c r="BQ44" i="21"/>
  <c r="BQ43" i="21"/>
  <c r="BV43" i="21"/>
  <c r="BF31" i="17"/>
  <c r="BA31" i="17"/>
  <c r="BC33" i="17"/>
  <c r="BH33" i="17"/>
  <c r="BC44" i="17"/>
  <c r="BH44" i="17"/>
  <c r="BB29" i="17"/>
  <c r="BG29" i="17"/>
  <c r="BR29" i="21"/>
  <c r="BW29" i="21"/>
  <c r="BG46" i="17"/>
  <c r="BB46" i="17"/>
  <c r="CL19" i="17"/>
  <c r="CP19" i="21"/>
  <c r="CG24" i="21"/>
  <c r="CC24" i="17"/>
  <c r="CV14" i="21"/>
  <c r="CR14" i="17"/>
  <c r="CU21" i="21"/>
  <c r="CQ21" i="17"/>
  <c r="BR38" i="21"/>
  <c r="CD27" i="21"/>
  <c r="BZ27" i="17"/>
  <c r="CV21" i="21"/>
  <c r="CR21" i="17"/>
  <c r="DA22" i="21"/>
  <c r="BS22" i="21" s="1"/>
  <c r="CW22" i="17"/>
  <c r="BC22" i="17" s="1"/>
  <c r="CP23" i="17"/>
  <c r="CT23" i="21"/>
  <c r="CW26" i="21"/>
  <c r="CS26" i="17"/>
  <c r="DC21" i="21"/>
  <c r="CY21" i="17"/>
  <c r="BH54" i="17"/>
  <c r="BC54" i="17"/>
  <c r="BI51" i="17"/>
  <c r="BD51" i="17"/>
  <c r="BW28" i="21"/>
  <c r="BR28" i="21"/>
  <c r="BW32" i="21"/>
  <c r="BS28" i="21"/>
  <c r="BR42" i="21"/>
  <c r="BW42" i="21"/>
  <c r="BD25" i="17"/>
  <c r="BI25" i="17"/>
  <c r="BA28" i="17"/>
  <c r="BF28" i="17"/>
  <c r="BT43" i="21"/>
  <c r="BY43" i="21"/>
  <c r="BF42" i="17"/>
  <c r="BA42" i="17"/>
  <c r="BB38" i="17"/>
  <c r="BG38" i="17"/>
  <c r="BC29" i="17"/>
  <c r="BH29" i="17"/>
  <c r="CS23" i="21"/>
  <c r="CO23" i="17"/>
  <c r="DI26" i="21"/>
  <c r="DE26" i="17"/>
  <c r="BD49" i="17"/>
  <c r="BI49" i="17"/>
  <c r="BH40" i="17"/>
  <c r="BC40" i="17"/>
  <c r="BG22" i="17"/>
  <c r="BB22" i="17"/>
  <c r="CK26" i="21"/>
  <c r="CG26" i="17"/>
  <c r="BQ34" i="21"/>
  <c r="BV34" i="21"/>
  <c r="CR23" i="21"/>
  <c r="CN23" i="17"/>
  <c r="BG25" i="17"/>
  <c r="BB25" i="17"/>
  <c r="BY29" i="21"/>
  <c r="BT29" i="21"/>
  <c r="BV35" i="21"/>
  <c r="BQ35" i="21"/>
  <c r="CW11" i="21"/>
  <c r="CS11" i="17"/>
  <c r="CZ21" i="17"/>
  <c r="DD21" i="21"/>
  <c r="CK16" i="21"/>
  <c r="CG16" i="17"/>
  <c r="CW21" i="21"/>
  <c r="CS21" i="17"/>
  <c r="DD27" i="21"/>
  <c r="CZ27" i="17"/>
  <c r="CI13" i="17"/>
  <c r="CM13" i="21"/>
  <c r="DE20" i="17"/>
  <c r="DI20" i="21"/>
  <c r="CS20" i="17"/>
  <c r="CW20" i="21"/>
  <c r="BH51" i="17"/>
  <c r="BC51" i="17"/>
  <c r="CF15" i="21"/>
  <c r="CB15" i="17"/>
  <c r="DF23" i="21"/>
  <c r="DB23" i="17"/>
  <c r="BG28" i="17"/>
  <c r="BB28" i="17"/>
  <c r="BB42" i="17"/>
  <c r="BG42" i="17"/>
  <c r="BY25" i="21"/>
  <c r="BA46" i="17"/>
  <c r="BF46" i="17"/>
  <c r="BV28" i="21"/>
  <c r="BQ28" i="21"/>
  <c r="BQ42" i="21"/>
  <c r="BV42" i="21"/>
  <c r="BW38" i="21"/>
  <c r="BX29" i="21"/>
  <c r="BS29" i="21"/>
  <c r="CV18" i="17"/>
  <c r="CZ18" i="21"/>
  <c r="DE24" i="17"/>
  <c r="DI24" i="21"/>
  <c r="BF33" i="17"/>
  <c r="BA33" i="17"/>
  <c r="BS35" i="21"/>
  <c r="CO12" i="21"/>
  <c r="CK12" i="17"/>
  <c r="CJ24" i="21"/>
  <c r="CF24" i="17"/>
  <c r="CK13" i="21"/>
  <c r="CG13" i="17"/>
  <c r="CT14" i="17"/>
  <c r="CX14" i="21"/>
  <c r="BH28" i="17"/>
  <c r="BC28" i="17"/>
  <c r="BS33" i="21"/>
  <c r="BX33" i="21"/>
  <c r="CV17" i="21"/>
  <c r="CR17" i="17"/>
  <c r="CW16" i="17"/>
  <c r="DA16" i="21"/>
  <c r="DC22" i="21"/>
  <c r="BT22" i="21" s="1"/>
  <c r="CY22" i="17"/>
  <c r="BI22" i="17" s="1"/>
  <c r="DC12" i="17"/>
  <c r="DG12" i="21"/>
  <c r="CS27" i="17"/>
  <c r="CW27" i="21"/>
  <c r="CM23" i="21"/>
  <c r="CI23" i="17"/>
  <c r="CD22" i="21"/>
  <c r="BZ22" i="17"/>
  <c r="DE20" i="21"/>
  <c r="DA20" i="17"/>
  <c r="CP21" i="21"/>
  <c r="CL21" i="17"/>
  <c r="CP20" i="17"/>
  <c r="CT20" i="21"/>
  <c r="BT38" i="21"/>
  <c r="BY38" i="21"/>
  <c r="BB37" i="17"/>
  <c r="BG37" i="17"/>
  <c r="BF51" i="17"/>
  <c r="BA51" i="17"/>
  <c r="BB45" i="17"/>
  <c r="BG45" i="17"/>
  <c r="BG34" i="17"/>
  <c r="BB34" i="17"/>
  <c r="BI54" i="17"/>
  <c r="BD54" i="17"/>
  <c r="BI35" i="17"/>
  <c r="BD35" i="17"/>
  <c r="BI44" i="17"/>
  <c r="BD44" i="17"/>
  <c r="BF58" i="17"/>
  <c r="BA58" i="17"/>
  <c r="BV29" i="21"/>
  <c r="BQ29" i="21"/>
  <c r="DF13" i="21"/>
  <c r="DB13" i="17"/>
  <c r="CM19" i="21"/>
  <c r="CI19" i="17"/>
  <c r="CE18" i="17"/>
  <c r="CI18" i="21"/>
  <c r="CP14" i="21"/>
  <c r="CL14" i="17"/>
  <c r="CS15" i="17"/>
  <c r="CW15" i="21"/>
  <c r="CE26" i="21"/>
  <c r="CA26" i="17"/>
  <c r="DG23" i="21"/>
  <c r="DC23" i="17"/>
  <c r="BX21" i="17"/>
  <c r="CB21" i="21"/>
  <c r="BS43" i="21"/>
  <c r="BX43" i="21"/>
  <c r="BC49" i="17"/>
  <c r="BH49" i="17"/>
  <c r="BD42" i="17"/>
  <c r="BI42" i="17"/>
  <c r="BF32" i="17"/>
  <c r="DA19" i="21"/>
  <c r="CW19" i="17"/>
  <c r="CS11" i="21"/>
  <c r="CO11" i="17"/>
  <c r="CS18" i="21"/>
  <c r="CO18" i="17"/>
  <c r="CM12" i="21"/>
  <c r="CI12" i="17"/>
  <c r="CG14" i="21"/>
  <c r="CC14" i="17"/>
  <c r="DA24" i="17"/>
  <c r="DE24" i="21"/>
  <c r="CM21" i="21"/>
  <c r="CI21" i="17"/>
  <c r="DI21" i="21"/>
  <c r="DE21" i="17"/>
  <c r="BX31" i="21"/>
  <c r="BS31" i="21"/>
  <c r="BC38" i="17"/>
  <c r="BH38" i="17"/>
  <c r="BD53" i="17"/>
  <c r="BI53" i="17"/>
  <c r="CT13" i="21"/>
  <c r="CP13" i="17"/>
  <c r="CB18" i="21"/>
  <c r="BX18" i="17"/>
  <c r="DI19" i="21"/>
  <c r="DE19" i="17"/>
  <c r="CL14" i="21"/>
  <c r="CH14" i="17"/>
  <c r="CJ23" i="21"/>
  <c r="CF23" i="17"/>
  <c r="DH20" i="21"/>
  <c r="DD20" i="17"/>
  <c r="BS38" i="21"/>
  <c r="BX38" i="21"/>
  <c r="BQ40" i="21"/>
  <c r="BV40" i="21"/>
  <c r="CA13" i="17"/>
  <c r="CE13" i="21"/>
  <c r="CT11" i="21"/>
  <c r="CP11" i="17"/>
  <c r="CZ10" i="21"/>
  <c r="CV10" i="17"/>
  <c r="CU18" i="21"/>
  <c r="CQ18" i="17"/>
  <c r="CE12" i="17"/>
  <c r="CI12" i="21"/>
  <c r="CG20" i="17"/>
  <c r="CK20" i="21"/>
  <c r="CI21" i="21"/>
  <c r="CE21" i="17"/>
  <c r="CB20" i="17"/>
  <c r="CF20" i="21"/>
  <c r="BI30" i="17"/>
  <c r="BD30" i="17"/>
  <c r="BS39" i="21"/>
  <c r="BX39" i="21"/>
  <c r="BI28" i="17"/>
  <c r="BD28" i="17"/>
  <c r="BF34" i="17"/>
  <c r="BA34" i="17"/>
  <c r="CB19" i="21"/>
  <c r="BX19" i="17"/>
  <c r="CD16" i="17"/>
  <c r="CH16" i="21"/>
  <c r="CY16" i="21"/>
  <c r="CU16" i="17"/>
  <c r="DA14" i="21"/>
  <c r="CW14" i="17"/>
  <c r="DC27" i="21"/>
  <c r="CY27" i="17"/>
  <c r="BC35" i="17"/>
  <c r="BH35" i="17"/>
  <c r="BB55" i="17"/>
  <c r="BG55" i="17"/>
  <c r="CS16" i="21"/>
  <c r="CO16" i="17"/>
  <c r="CS16" i="17"/>
  <c r="CW16" i="21"/>
  <c r="CX10" i="21"/>
  <c r="CT10" i="17"/>
  <c r="CH15" i="21"/>
  <c r="CD15" i="17"/>
  <c r="CZ24" i="17"/>
  <c r="DD24" i="21"/>
  <c r="DB19" i="17"/>
  <c r="DF19" i="21"/>
  <c r="CY14" i="21"/>
  <c r="CU14" i="17"/>
  <c r="CN21" i="17"/>
  <c r="CR21" i="21"/>
  <c r="BF43" i="17"/>
  <c r="BA43" i="17"/>
  <c r="CU16" i="21"/>
  <c r="CQ16" i="17"/>
  <c r="CX20" i="21"/>
  <c r="CT20" i="17"/>
  <c r="CP18" i="21"/>
  <c r="CL18" i="17"/>
  <c r="CE14" i="17"/>
  <c r="CI14" i="21"/>
  <c r="CN21" i="21"/>
  <c r="CJ21" i="17"/>
  <c r="BV31" i="21"/>
  <c r="BQ31" i="21"/>
  <c r="BD43" i="17"/>
  <c r="BI43" i="17"/>
  <c r="CD16" i="21"/>
  <c r="BZ16" i="17"/>
  <c r="CQ20" i="21"/>
  <c r="CM20" i="17"/>
  <c r="DG17" i="21"/>
  <c r="DC17" i="17"/>
  <c r="DC21" i="17"/>
  <c r="DG21" i="21"/>
  <c r="DG14" i="21"/>
  <c r="DC14" i="17"/>
  <c r="CU17" i="21"/>
  <c r="CQ17" i="17"/>
  <c r="CD23" i="17"/>
  <c r="CH23" i="21"/>
  <c r="CG20" i="21"/>
  <c r="CC20" i="17"/>
  <c r="BR41" i="21"/>
  <c r="BD38" i="17"/>
  <c r="BI38" i="17"/>
  <c r="BX41" i="21"/>
  <c r="BW37" i="21"/>
  <c r="BR37" i="21"/>
  <c r="BC56" i="17"/>
  <c r="BH56" i="17"/>
  <c r="BR45" i="21"/>
  <c r="BW45" i="21"/>
  <c r="BS25" i="21"/>
  <c r="BR34" i="21"/>
  <c r="BW34" i="21"/>
  <c r="BA38" i="17"/>
  <c r="BF38" i="17"/>
  <c r="BB49" i="17"/>
  <c r="BG49" i="17"/>
  <c r="BQ32" i="21"/>
  <c r="BY35" i="21"/>
  <c r="BT35" i="21"/>
  <c r="BH48" i="17"/>
  <c r="BC48" i="17"/>
  <c r="BT44" i="21"/>
  <c r="BY44" i="21"/>
  <c r="BH30" i="17"/>
  <c r="BC30" i="17"/>
  <c r="BV37" i="21"/>
  <c r="BQ37" i="21"/>
  <c r="BI33" i="17"/>
  <c r="BD33" i="17"/>
  <c r="BA29" i="17"/>
  <c r="BF29" i="17"/>
  <c r="BS30" i="21"/>
  <c r="BX30" i="21"/>
  <c r="BA37" i="17"/>
  <c r="BF37" i="17"/>
  <c r="BY33" i="21"/>
  <c r="BT33" i="21"/>
  <c r="CQ21" i="21"/>
  <c r="CM21" i="17"/>
  <c r="BX40" i="21"/>
  <c r="BS40" i="21"/>
  <c r="DC16" i="17"/>
  <c r="DG16" i="21"/>
  <c r="CP15" i="21"/>
  <c r="CL15" i="17"/>
  <c r="CZ17" i="21"/>
  <c r="CV17" i="17"/>
  <c r="CJ20" i="21"/>
  <c r="CF20" i="17"/>
  <c r="DA17" i="21"/>
  <c r="CW17" i="17"/>
  <c r="BC50" i="17"/>
  <c r="BH50" i="17"/>
  <c r="BC25" i="17"/>
  <c r="BH25" i="17"/>
  <c r="BQ38" i="21"/>
  <c r="BV38" i="21"/>
  <c r="CW23" i="21"/>
  <c r="CS23" i="17"/>
  <c r="BT36" i="21"/>
  <c r="BY36" i="21"/>
  <c r="BC47" i="17"/>
  <c r="BH47" i="17"/>
  <c r="BD45" i="17"/>
  <c r="BI45" i="17"/>
  <c r="BX28" i="21"/>
  <c r="BI57" i="17"/>
  <c r="BD57" i="17"/>
  <c r="BF50" i="17"/>
  <c r="BA50" i="17"/>
  <c r="BI56" i="17"/>
  <c r="BD56" i="17"/>
  <c r="BB32" i="17"/>
  <c r="BG32" i="17"/>
  <c r="BH57" i="17"/>
  <c r="BC57" i="17"/>
  <c r="BY37" i="21"/>
  <c r="BT37" i="21"/>
  <c r="BY45" i="21"/>
  <c r="CU13" i="21"/>
  <c r="CQ13" i="17"/>
  <c r="CR16" i="21"/>
  <c r="CN16" i="17"/>
  <c r="CR19" i="17"/>
  <c r="CV19" i="21"/>
  <c r="CE17" i="21"/>
  <c r="CA17" i="17"/>
  <c r="CW12" i="21"/>
  <c r="CS12" i="17"/>
  <c r="CM26" i="17"/>
  <c r="CQ26" i="21"/>
  <c r="DB26" i="17"/>
  <c r="DF26" i="21"/>
  <c r="DC20" i="21"/>
  <c r="CY20" i="17"/>
  <c r="BT34" i="21"/>
  <c r="BY34" i="21"/>
  <c r="BC32" i="17"/>
  <c r="BH32" i="17"/>
  <c r="BT39" i="21"/>
  <c r="BY39" i="21"/>
  <c r="CE13" i="17"/>
  <c r="CI13" i="21"/>
  <c r="CO13" i="21"/>
  <c r="CK13" i="17"/>
  <c r="CR19" i="21"/>
  <c r="CN19" i="17"/>
  <c r="CA16" i="17"/>
  <c r="CE16" i="21"/>
  <c r="DH19" i="21"/>
  <c r="DD19" i="17"/>
  <c r="DF18" i="21"/>
  <c r="DB18" i="17"/>
  <c r="DA12" i="21"/>
  <c r="CW12" i="17"/>
  <c r="CY15" i="21"/>
  <c r="CU15" i="17"/>
  <c r="DB21" i="21"/>
  <c r="CX21" i="17"/>
  <c r="DI23" i="21"/>
  <c r="DE23" i="17"/>
  <c r="DA26" i="21"/>
  <c r="CW26" i="17"/>
  <c r="CU20" i="21"/>
  <c r="CQ20" i="17"/>
  <c r="BB36" i="17"/>
  <c r="BG36" i="17"/>
  <c r="BG30" i="17"/>
  <c r="BB30" i="17"/>
  <c r="BR44" i="21"/>
  <c r="BW44" i="21"/>
  <c r="BX42" i="21"/>
  <c r="BS42" i="21"/>
  <c r="CQ16" i="21"/>
  <c r="CM16" i="17"/>
  <c r="CS17" i="21"/>
  <c r="CO17" i="17"/>
  <c r="CW18" i="21"/>
  <c r="CS18" i="17"/>
  <c r="CQ14" i="21"/>
  <c r="CM14" i="17"/>
  <c r="CB15" i="21"/>
  <c r="BX15" i="17"/>
  <c r="DA24" i="21"/>
  <c r="CW24" i="17"/>
  <c r="BX27" i="17"/>
  <c r="CB27" i="21"/>
  <c r="BR22" i="21"/>
  <c r="BW22" i="21"/>
  <c r="BF56" i="17"/>
  <c r="BA56" i="17"/>
  <c r="CT16" i="17"/>
  <c r="CX16" i="21"/>
  <c r="DC10" i="21"/>
  <c r="CY10" i="17"/>
  <c r="CY18" i="17"/>
  <c r="DC18" i="21"/>
  <c r="CZ14" i="17"/>
  <c r="DD14" i="21"/>
  <c r="CQ27" i="17"/>
  <c r="CU27" i="21"/>
  <c r="BY21" i="17"/>
  <c r="CC21" i="21"/>
  <c r="CX11" i="21"/>
  <c r="CT11" i="17"/>
  <c r="CN17" i="21"/>
  <c r="CJ17" i="17"/>
  <c r="CK17" i="21"/>
  <c r="CG17" i="17"/>
  <c r="CD15" i="21"/>
  <c r="BZ15" i="17"/>
  <c r="CL20" i="21"/>
  <c r="CH20" i="17"/>
  <c r="BT30" i="21"/>
  <c r="BY30" i="21"/>
  <c r="BD29" i="17"/>
  <c r="BI29" i="17"/>
  <c r="BT28" i="21"/>
  <c r="BY28" i="21"/>
  <c r="CH13" i="21"/>
  <c r="CD13" i="17"/>
  <c r="DC18" i="17"/>
  <c r="DG18" i="21"/>
  <c r="CM17" i="21"/>
  <c r="CI17" i="17"/>
  <c r="DF14" i="21"/>
  <c r="DB14" i="17"/>
  <c r="DG24" i="21"/>
  <c r="DC24" i="17"/>
  <c r="CR24" i="21"/>
  <c r="CN24" i="17"/>
  <c r="CS26" i="21"/>
  <c r="CO26" i="17"/>
  <c r="BX35" i="21"/>
  <c r="BD41" i="17"/>
  <c r="BF54" i="17"/>
  <c r="BA54" i="17"/>
  <c r="BF48" i="17"/>
  <c r="BA48" i="17"/>
  <c r="DF11" i="21"/>
  <c r="DB11" i="17"/>
  <c r="CN18" i="21"/>
  <c r="CJ18" i="17"/>
  <c r="CB17" i="21"/>
  <c r="BX17" i="17"/>
  <c r="DI14" i="21"/>
  <c r="DE14" i="17"/>
  <c r="CG12" i="21"/>
  <c r="CC12" i="17"/>
  <c r="DE27" i="21"/>
  <c r="DA27" i="17"/>
  <c r="CL26" i="21"/>
  <c r="CH26" i="17"/>
  <c r="BW25" i="21"/>
  <c r="BR25" i="21"/>
  <c r="BV30" i="21"/>
  <c r="BQ30" i="21"/>
  <c r="BS36" i="21"/>
  <c r="BX36" i="21"/>
  <c r="BW39" i="21"/>
  <c r="BR39" i="21"/>
  <c r="CF19" i="17"/>
  <c r="CJ19" i="21"/>
  <c r="DE16" i="17"/>
  <c r="DI16" i="21"/>
  <c r="CG17" i="21"/>
  <c r="CC17" i="17"/>
  <c r="CD17" i="21"/>
  <c r="BZ17" i="17"/>
  <c r="CI14" i="17"/>
  <c r="CM14" i="21"/>
  <c r="CM15" i="21"/>
  <c r="CI15" i="17"/>
  <c r="CF27" i="21"/>
  <c r="CB27" i="17"/>
  <c r="CR20" i="17"/>
  <c r="CV20" i="21"/>
  <c r="DF27" i="21"/>
  <c r="DB27" i="17"/>
  <c r="DG27" i="21"/>
  <c r="DC27" i="17"/>
  <c r="BF30" i="17"/>
  <c r="BA30" i="17"/>
  <c r="BQ39" i="21"/>
  <c r="BV39" i="21"/>
  <c r="BG35" i="17"/>
  <c r="BB35" i="17"/>
  <c r="DB19" i="21"/>
  <c r="CX19" i="17"/>
  <c r="DF10" i="21"/>
  <c r="DB10" i="17"/>
  <c r="CG16" i="21"/>
  <c r="CC16" i="17"/>
  <c r="DH18" i="21"/>
  <c r="DD18" i="17"/>
  <c r="CA18" i="17"/>
  <c r="CE18" i="21"/>
  <c r="DD17" i="17"/>
  <c r="DH17" i="21"/>
  <c r="DA15" i="21"/>
  <c r="CW15" i="17"/>
  <c r="DB20" i="21"/>
  <c r="CX20" i="17"/>
  <c r="BF39" i="17"/>
  <c r="BA39" i="17"/>
  <c r="BB47" i="17"/>
  <c r="BG47" i="17"/>
  <c r="BD52" i="17"/>
  <c r="BI52" i="17"/>
  <c r="CX13" i="21"/>
  <c r="CT13" i="17"/>
  <c r="CS10" i="21"/>
  <c r="CO10" i="17"/>
  <c r="DH10" i="21"/>
  <c r="DD10" i="17"/>
  <c r="CK18" i="17"/>
  <c r="CO18" i="21"/>
  <c r="CX12" i="17"/>
  <c r="DB12" i="21"/>
  <c r="CE12" i="21"/>
  <c r="CA12" i="17"/>
  <c r="CR15" i="17"/>
  <c r="CV15" i="21"/>
  <c r="CF26" i="21"/>
  <c r="CB26" i="17"/>
  <c r="DH24" i="21"/>
  <c r="DD24" i="17"/>
  <c r="DA23" i="21"/>
  <c r="CW23" i="17"/>
  <c r="CT26" i="21"/>
  <c r="CP26" i="17"/>
  <c r="DD20" i="21"/>
  <c r="CZ20" i="17"/>
  <c r="CF19" i="21"/>
  <c r="CB19" i="17"/>
  <c r="DE13" i="21"/>
  <c r="DA13" i="17"/>
  <c r="CQ11" i="17"/>
  <c r="CU11" i="21"/>
  <c r="CC16" i="21"/>
  <c r="BY16" i="17"/>
  <c r="CG10" i="21"/>
  <c r="CC10" i="17"/>
  <c r="CV16" i="17"/>
  <c r="CZ16" i="21"/>
  <c r="DB16" i="21"/>
  <c r="CX16" i="17"/>
  <c r="CK14" i="17"/>
  <c r="CO14" i="21"/>
  <c r="DF15" i="21"/>
  <c r="DB15" i="17"/>
  <c r="CE15" i="17"/>
  <c r="CI15" i="21"/>
  <c r="CL26" i="17"/>
  <c r="CP26" i="21"/>
  <c r="CI24" i="21"/>
  <c r="CE24" i="17"/>
  <c r="CB26" i="21"/>
  <c r="BX26" i="17"/>
  <c r="CH26" i="21"/>
  <c r="CD26" i="17"/>
  <c r="BB57" i="17"/>
  <c r="BG57" i="17"/>
  <c r="BS44" i="21"/>
  <c r="BX44" i="21"/>
  <c r="DH13" i="21"/>
  <c r="DD13" i="17"/>
  <c r="CL18" i="21"/>
  <c r="CH18" i="17"/>
  <c r="CW18" i="17"/>
  <c r="DA18" i="21"/>
  <c r="CV10" i="21"/>
  <c r="CR10" i="17"/>
  <c r="CU12" i="21"/>
  <c r="CQ12" i="17"/>
  <c r="CN14" i="21"/>
  <c r="CJ14" i="17"/>
  <c r="CL27" i="21"/>
  <c r="CH27" i="17"/>
  <c r="CP13" i="21"/>
  <c r="CL13" i="17"/>
  <c r="CB11" i="21"/>
  <c r="BX11" i="17"/>
  <c r="DA16" i="17"/>
  <c r="DE16" i="21"/>
  <c r="CY11" i="21"/>
  <c r="CU11" i="17"/>
  <c r="CL19" i="21"/>
  <c r="CH19" i="17"/>
  <c r="CY12" i="21"/>
  <c r="CU12" i="17"/>
  <c r="DD15" i="17"/>
  <c r="DH15" i="21"/>
  <c r="CP27" i="17"/>
  <c r="CT27" i="21"/>
  <c r="CO24" i="21"/>
  <c r="CK24" i="17"/>
  <c r="DF20" i="21"/>
  <c r="DB20" i="17"/>
  <c r="CH19" i="21"/>
  <c r="CD19" i="17"/>
  <c r="CH18" i="21"/>
  <c r="CD18" i="17"/>
  <c r="CT16" i="21"/>
  <c r="CP16" i="17"/>
  <c r="CY17" i="21"/>
  <c r="CU17" i="17"/>
  <c r="CD12" i="17"/>
  <c r="CH12" i="21"/>
  <c r="CI27" i="21"/>
  <c r="CE27" i="17"/>
  <c r="CY18" i="21"/>
  <c r="CU18" i="17"/>
  <c r="CP11" i="21"/>
  <c r="CL11" i="17"/>
  <c r="DA10" i="21"/>
  <c r="CW10" i="17"/>
  <c r="CQ10" i="21"/>
  <c r="CM10" i="17"/>
  <c r="BY12" i="17"/>
  <c r="CC12" i="21"/>
  <c r="CX12" i="21"/>
  <c r="CT12" i="17"/>
  <c r="CN15" i="17"/>
  <c r="CR15" i="21"/>
  <c r="CC20" i="21"/>
  <c r="BY20" i="17"/>
  <c r="CJ27" i="21"/>
  <c r="CF27" i="17"/>
  <c r="CT24" i="21"/>
  <c r="CP24" i="17"/>
  <c r="CW13" i="21"/>
  <c r="CS13" i="17"/>
  <c r="CI10" i="21"/>
  <c r="CE10" i="17"/>
  <c r="DI11" i="21"/>
  <c r="DE11" i="17"/>
  <c r="CM18" i="17"/>
  <c r="CQ18" i="21"/>
  <c r="CT14" i="21"/>
  <c r="CP14" i="17"/>
  <c r="CB12" i="21"/>
  <c r="BX12" i="17"/>
  <c r="DB15" i="21"/>
  <c r="CX15" i="17"/>
  <c r="CR26" i="21"/>
  <c r="CN26" i="17"/>
  <c r="CH21" i="21"/>
  <c r="CD21" i="17"/>
  <c r="CQ24" i="21"/>
  <c r="CM24" i="17"/>
  <c r="CP27" i="21"/>
  <c r="CL27" i="17"/>
  <c r="CX26" i="21"/>
  <c r="CT26" i="17"/>
  <c r="BH58" i="17"/>
  <c r="BC58" i="17"/>
  <c r="BA55" i="17"/>
  <c r="BF55" i="17"/>
  <c r="BD36" i="17"/>
  <c r="BI36" i="17"/>
  <c r="BZ13" i="17"/>
  <c r="CD13" i="21"/>
  <c r="CY13" i="21"/>
  <c r="CU13" i="17"/>
  <c r="DD19" i="21"/>
  <c r="CZ19" i="17"/>
  <c r="CF10" i="21"/>
  <c r="CB10" i="17"/>
  <c r="CC18" i="17"/>
  <c r="CG18" i="21"/>
  <c r="CP17" i="17"/>
  <c r="CT17" i="21"/>
  <c r="CL17" i="17"/>
  <c r="CP17" i="21"/>
  <c r="CB11" i="17"/>
  <c r="CF11" i="21"/>
  <c r="CP18" i="17"/>
  <c r="CT18" i="21"/>
  <c r="CW17" i="21"/>
  <c r="CS17" i="17"/>
  <c r="DC14" i="21"/>
  <c r="CY14" i="17"/>
  <c r="CV12" i="21"/>
  <c r="CR12" i="17"/>
  <c r="CD14" i="17"/>
  <c r="CH14" i="21"/>
  <c r="CZ15" i="21"/>
  <c r="CV15" i="17"/>
  <c r="CC15" i="17"/>
  <c r="CG15" i="21"/>
  <c r="CP20" i="21"/>
  <c r="CL20" i="17"/>
  <c r="CF23" i="21"/>
  <c r="CB23" i="17"/>
  <c r="CE23" i="17"/>
  <c r="CI23" i="21"/>
  <c r="CO20" i="21"/>
  <c r="CK20" i="17"/>
  <c r="CU24" i="21"/>
  <c r="CQ24" i="17"/>
  <c r="CQ27" i="21"/>
  <c r="CM27" i="17"/>
  <c r="CA20" i="17"/>
  <c r="CE20" i="21"/>
  <c r="BH55" i="17"/>
  <c r="BC55" i="17"/>
  <c r="BR32" i="21"/>
  <c r="BD37" i="17"/>
  <c r="BI37" i="17"/>
  <c r="CI19" i="21"/>
  <c r="CE19" i="17"/>
  <c r="CL13" i="21"/>
  <c r="CH13" i="17"/>
  <c r="CC19" i="21"/>
  <c r="BY19" i="17"/>
  <c r="CR16" i="17"/>
  <c r="CV16" i="21"/>
  <c r="CO10" i="21"/>
  <c r="CK10" i="17"/>
  <c r="CL10" i="17"/>
  <c r="CP10" i="21"/>
  <c r="DG10" i="21"/>
  <c r="DC10" i="17"/>
  <c r="BZ10" i="17"/>
  <c r="CD10" i="21"/>
  <c r="CH17" i="17"/>
  <c r="CL17" i="21"/>
  <c r="DD16" i="17"/>
  <c r="DH16" i="21"/>
  <c r="CY19" i="21"/>
  <c r="CU19" i="17"/>
  <c r="DF12" i="21"/>
  <c r="DB12" i="17"/>
  <c r="CZ17" i="17"/>
  <c r="DD17" i="21"/>
  <c r="CT12" i="21"/>
  <c r="CP12" i="17"/>
  <c r="CK15" i="21"/>
  <c r="CG15" i="17"/>
  <c r="CT15" i="21"/>
  <c r="CP15" i="17"/>
  <c r="CS27" i="21"/>
  <c r="CO27" i="17"/>
  <c r="CW21" i="17"/>
  <c r="DA21" i="21"/>
  <c r="CH20" i="21"/>
  <c r="CD20" i="17"/>
  <c r="CY27" i="21"/>
  <c r="CU27" i="17"/>
  <c r="CO27" i="21"/>
  <c r="CK27" i="17"/>
  <c r="CZ26" i="21"/>
  <c r="CV26" i="17"/>
  <c r="DH27" i="21"/>
  <c r="DD27" i="17"/>
  <c r="CD21" i="21"/>
  <c r="BZ21" i="17"/>
  <c r="CS19" i="17"/>
  <c r="CW19" i="21"/>
  <c r="CZ13" i="21"/>
  <c r="CV13" i="17"/>
  <c r="CR13" i="21"/>
  <c r="CN13" i="17"/>
  <c r="DB13" i="21"/>
  <c r="CX13" i="17"/>
  <c r="CY10" i="21"/>
  <c r="CU10" i="17"/>
  <c r="CV11" i="21"/>
  <c r="CR11" i="17"/>
  <c r="CO11" i="21"/>
  <c r="CK11" i="17"/>
  <c r="CC17" i="21"/>
  <c r="BY17" i="17"/>
  <c r="CM10" i="21"/>
  <c r="CI10" i="17"/>
  <c r="DI18" i="21"/>
  <c r="DE18" i="17"/>
  <c r="BZ19" i="17"/>
  <c r="CD19" i="21"/>
  <c r="CC14" i="21"/>
  <c r="BY14" i="17"/>
  <c r="CS12" i="21"/>
  <c r="CO12" i="17"/>
  <c r="DH14" i="21"/>
  <c r="DD14" i="17"/>
  <c r="CJ15" i="21"/>
  <c r="CF15" i="17"/>
  <c r="CM15" i="17"/>
  <c r="CQ15" i="21"/>
  <c r="CG27" i="21"/>
  <c r="CC27" i="17"/>
  <c r="CG21" i="21"/>
  <c r="CC21" i="17"/>
  <c r="CZ24" i="21"/>
  <c r="CV24" i="17"/>
  <c r="CV24" i="21"/>
  <c r="CR24" i="17"/>
  <c r="CJ27" i="17"/>
  <c r="CN27" i="21"/>
  <c r="CH23" i="17"/>
  <c r="CL23" i="21"/>
  <c r="CD26" i="21"/>
  <c r="BZ26" i="17"/>
  <c r="CJ20" i="17"/>
  <c r="CN20" i="21"/>
  <c r="BB50" i="17"/>
  <c r="BG50" i="17"/>
  <c r="BB40" i="17"/>
  <c r="BG40" i="17"/>
  <c r="BC37" i="17"/>
  <c r="BH37" i="17"/>
  <c r="BD40" i="17"/>
  <c r="BI40" i="17"/>
  <c r="BY32" i="21"/>
  <c r="BT32" i="21"/>
  <c r="CB13" i="21"/>
  <c r="BX13" i="17"/>
  <c r="CR10" i="21"/>
  <c r="CN10" i="17"/>
  <c r="CL10" i="21"/>
  <c r="CH10" i="17"/>
  <c r="BX14" i="17"/>
  <c r="CB14" i="21"/>
  <c r="CS15" i="21"/>
  <c r="CO15" i="17"/>
  <c r="CX24" i="21"/>
  <c r="CT24" i="17"/>
  <c r="CS24" i="21"/>
  <c r="CO24" i="17"/>
  <c r="BG43" i="17"/>
  <c r="BB43" i="17"/>
  <c r="BT31" i="21"/>
  <c r="BY31" i="21"/>
  <c r="BZ11" i="17"/>
  <c r="CD11" i="21"/>
  <c r="CX23" i="21"/>
  <c r="CT23" i="17"/>
  <c r="BF45" i="17"/>
  <c r="BA45" i="17"/>
  <c r="BF40" i="17"/>
  <c r="BA40" i="17"/>
  <c r="BF53" i="17"/>
  <c r="BA53" i="17"/>
  <c r="CO13" i="17"/>
  <c r="CS13" i="21"/>
  <c r="CQ19" i="17"/>
  <c r="CU19" i="21"/>
  <c r="DD18" i="21"/>
  <c r="CZ18" i="17"/>
  <c r="CJ11" i="17"/>
  <c r="CN11" i="21"/>
  <c r="CY12" i="17"/>
  <c r="DC12" i="21"/>
  <c r="CN15" i="21"/>
  <c r="CJ15" i="17"/>
  <c r="CU23" i="21"/>
  <c r="CQ23" i="17"/>
  <c r="CM23" i="17"/>
  <c r="CQ23" i="21"/>
  <c r="BG31" i="17"/>
  <c r="BB31" i="17"/>
  <c r="BC46" i="17"/>
  <c r="BH46" i="17"/>
  <c r="CP19" i="17"/>
  <c r="CT19" i="21"/>
  <c r="CJ18" i="21"/>
  <c r="CF18" i="17"/>
  <c r="CJ10" i="17"/>
  <c r="CN10" i="21"/>
  <c r="CW10" i="21"/>
  <c r="CS10" i="17"/>
  <c r="CZ14" i="21"/>
  <c r="CV14" i="17"/>
  <c r="DI15" i="21"/>
  <c r="DE15" i="17"/>
  <c r="CK24" i="21"/>
  <c r="CG24" i="17"/>
  <c r="BW31" i="21"/>
  <c r="BR31" i="21"/>
  <c r="CG19" i="21"/>
  <c r="CC19" i="17"/>
  <c r="BX10" i="17"/>
  <c r="CB10" i="21"/>
  <c r="CE10" i="21"/>
  <c r="CA10" i="17"/>
  <c r="CR18" i="21"/>
  <c r="CN18" i="17"/>
  <c r="DE12" i="21"/>
  <c r="DA12" i="17"/>
  <c r="BZ14" i="17"/>
  <c r="CD14" i="21"/>
  <c r="CD20" i="21"/>
  <c r="BZ20" i="17"/>
  <c r="CI27" i="17"/>
  <c r="CM27" i="21"/>
  <c r="CK27" i="21"/>
  <c r="CG27" i="17"/>
  <c r="BR33" i="21"/>
  <c r="BW33" i="21"/>
  <c r="BX25" i="21"/>
  <c r="BI55" i="17"/>
  <c r="BD55" i="17"/>
  <c r="BF35" i="17"/>
  <c r="BA35" i="17"/>
  <c r="BC39" i="17"/>
  <c r="BH39" i="17"/>
  <c r="DI13" i="21"/>
  <c r="DE13" i="17"/>
  <c r="CJ11" i="21"/>
  <c r="CF11" i="17"/>
  <c r="CE11" i="21"/>
  <c r="CA11" i="17"/>
  <c r="CF18" i="21"/>
  <c r="CB18" i="17"/>
  <c r="DA17" i="17"/>
  <c r="DE17" i="21"/>
  <c r="CY23" i="21"/>
  <c r="CU23" i="17"/>
  <c r="DE26" i="21"/>
  <c r="DA26" i="17"/>
  <c r="CC27" i="21"/>
  <c r="BY27" i="17"/>
  <c r="BG48" i="17"/>
  <c r="BB48" i="17"/>
  <c r="BG33" i="17"/>
  <c r="BB33" i="17"/>
  <c r="BC36" i="17"/>
  <c r="BH36" i="17"/>
  <c r="BG39" i="17"/>
  <c r="BB39" i="17"/>
  <c r="BD58" i="17"/>
  <c r="BI58" i="17"/>
  <c r="BC41" i="17"/>
  <c r="BH41" i="17"/>
  <c r="BB52" i="17"/>
  <c r="BG52" i="17"/>
  <c r="CG13" i="21"/>
  <c r="CC13" i="17"/>
  <c r="CW11" i="17"/>
  <c r="DA11" i="21"/>
  <c r="DI10" i="21"/>
  <c r="DE10" i="17"/>
  <c r="CG11" i="21"/>
  <c r="CC11" i="17"/>
  <c r="DD11" i="21"/>
  <c r="CZ11" i="17"/>
  <c r="DA18" i="17"/>
  <c r="DE18" i="21"/>
  <c r="CJ14" i="21"/>
  <c r="CF14" i="17"/>
  <c r="CU14" i="21"/>
  <c r="CQ14" i="17"/>
  <c r="CR20" i="21"/>
  <c r="CN20" i="17"/>
  <c r="CN23" i="21"/>
  <c r="CJ23" i="17"/>
  <c r="CJ21" i="21"/>
  <c r="CF21" i="17"/>
  <c r="CS20" i="21"/>
  <c r="CO20" i="17"/>
  <c r="CY11" i="17"/>
  <c r="DC11" i="21"/>
  <c r="DD16" i="21"/>
  <c r="CZ16" i="17"/>
  <c r="CR17" i="21"/>
  <c r="CN17" i="17"/>
  <c r="CT18" i="17"/>
  <c r="CX18" i="21"/>
  <c r="DD12" i="21"/>
  <c r="CZ12" i="17"/>
  <c r="DB14" i="21"/>
  <c r="CX14" i="17"/>
  <c r="CO21" i="21"/>
  <c r="CK21" i="17"/>
  <c r="CU21" i="17"/>
  <c r="CY21" i="21"/>
  <c r="AS25" i="13"/>
  <c r="CF13" i="21"/>
  <c r="CB13" i="17"/>
  <c r="CL11" i="21"/>
  <c r="CH11" i="17"/>
  <c r="DF17" i="21"/>
  <c r="DB17" i="17"/>
  <c r="CV12" i="17"/>
  <c r="CZ12" i="21"/>
  <c r="CH15" i="17"/>
  <c r="CL15" i="21"/>
  <c r="CH27" i="21"/>
  <c r="CD27" i="17"/>
  <c r="DC24" i="21"/>
  <c r="CY24" i="17"/>
  <c r="CM24" i="21"/>
  <c r="CI24" i="17"/>
  <c r="BF44" i="17"/>
  <c r="BA44" i="17"/>
  <c r="BV33" i="21"/>
  <c r="BQ33" i="21"/>
  <c r="BW35" i="21"/>
  <c r="BR35" i="21"/>
  <c r="CO16" i="21"/>
  <c r="CK16" i="17"/>
  <c r="CN11" i="17"/>
  <c r="CR11" i="21"/>
  <c r="CK17" i="17"/>
  <c r="CO17" i="21"/>
  <c r="DE12" i="17"/>
  <c r="DI12" i="21"/>
  <c r="CR14" i="21"/>
  <c r="CN14" i="17"/>
  <c r="DA13" i="21"/>
  <c r="CW13" i="17"/>
  <c r="CE16" i="17"/>
  <c r="CI16" i="21"/>
  <c r="DG11" i="21"/>
  <c r="DC11" i="17"/>
  <c r="CN12" i="21"/>
  <c r="CJ12" i="17"/>
  <c r="CB14" i="17"/>
  <c r="CF14" i="21"/>
  <c r="CD23" i="21"/>
  <c r="BZ23" i="17"/>
  <c r="DF24" i="21"/>
  <c r="DB24" i="17"/>
  <c r="CO19" i="17"/>
  <c r="CS19" i="21"/>
  <c r="CI11" i="17"/>
  <c r="CM11" i="21"/>
  <c r="CF16" i="21"/>
  <c r="CB16" i="17"/>
  <c r="CM18" i="21"/>
  <c r="CI18" i="17"/>
  <c r="CJ16" i="21"/>
  <c r="CF16" i="17"/>
  <c r="CA14" i="17"/>
  <c r="CE14" i="21"/>
  <c r="CT21" i="21"/>
  <c r="CP21" i="17"/>
  <c r="CZ26" i="17"/>
  <c r="DD26" i="21"/>
  <c r="CJ19" i="17"/>
  <c r="CN19" i="21"/>
  <c r="CC10" i="21"/>
  <c r="BY10" i="17"/>
  <c r="CL16" i="21"/>
  <c r="CH16" i="17"/>
  <c r="CQ17" i="21"/>
  <c r="CM17" i="17"/>
  <c r="CM12" i="17"/>
  <c r="CQ12" i="21"/>
  <c r="CO15" i="21"/>
  <c r="CK15" i="17"/>
  <c r="CZ20" i="21"/>
  <c r="CV20" i="17"/>
  <c r="CV19" i="17"/>
  <c r="CZ19" i="21"/>
  <c r="CK19" i="17"/>
  <c r="CO19" i="21"/>
  <c r="CD10" i="17"/>
  <c r="CH10" i="21"/>
  <c r="DC16" i="21"/>
  <c r="CY16" i="17"/>
  <c r="CX17" i="21"/>
  <c r="CT17" i="17"/>
  <c r="CH12" i="17"/>
  <c r="CL12" i="21"/>
  <c r="CZ10" i="17"/>
  <c r="DD10" i="21"/>
  <c r="CM26" i="21"/>
  <c r="CI26" i="17"/>
  <c r="CC22" i="21"/>
  <c r="BY22" i="17"/>
  <c r="CA24" i="17"/>
  <c r="CE24" i="21"/>
  <c r="BY13" i="17"/>
  <c r="CC13" i="21"/>
  <c r="BY11" i="17"/>
  <c r="CC11" i="21"/>
  <c r="DF16" i="21"/>
  <c r="DB16" i="17"/>
  <c r="CJ10" i="21"/>
  <c r="CF10" i="17"/>
  <c r="CL16" i="17"/>
  <c r="CP16" i="21"/>
  <c r="CI17" i="21"/>
  <c r="CE17" i="17"/>
  <c r="DC15" i="17"/>
  <c r="DG15" i="21"/>
  <c r="CA21" i="17"/>
  <c r="CE21" i="21"/>
  <c r="CL24" i="17"/>
  <c r="CP24" i="21"/>
  <c r="CI26" i="21"/>
  <c r="CE26" i="17"/>
  <c r="CJ13" i="21"/>
  <c r="CF13" i="17"/>
  <c r="CR13" i="17"/>
  <c r="CV13" i="21"/>
  <c r="CK18" i="21"/>
  <c r="CG18" i="17"/>
  <c r="DE10" i="21"/>
  <c r="DA10" i="17"/>
  <c r="CV18" i="21"/>
  <c r="CR18" i="17"/>
  <c r="DI17" i="21"/>
  <c r="DE17" i="17"/>
  <c r="CI11" i="21"/>
  <c r="CE11" i="17"/>
  <c r="DA11" i="17"/>
  <c r="DE11" i="21"/>
  <c r="CK10" i="21"/>
  <c r="CG10" i="17"/>
  <c r="DG19" i="21"/>
  <c r="DC19" i="17"/>
  <c r="CG14" i="17"/>
  <c r="CK14" i="21"/>
  <c r="DE14" i="21"/>
  <c r="DA14" i="17"/>
  <c r="CH17" i="21"/>
  <c r="CD17" i="17"/>
  <c r="DE15" i="21"/>
  <c r="DA15" i="17"/>
  <c r="DD15" i="21"/>
  <c r="CZ15" i="17"/>
  <c r="CX26" i="17"/>
  <c r="DB26" i="21"/>
  <c r="CW27" i="17"/>
  <c r="DA27" i="21"/>
  <c r="CY24" i="21"/>
  <c r="CU24" i="17"/>
  <c r="DC26" i="17"/>
  <c r="DG26" i="21"/>
  <c r="CY26" i="21"/>
  <c r="CU26" i="17"/>
  <c r="CH21" i="17"/>
  <c r="CL21" i="21"/>
  <c r="CV23" i="21"/>
  <c r="CR23" i="17"/>
  <c r="DF21" i="21"/>
  <c r="DB21" i="17"/>
  <c r="BG51" i="17"/>
  <c r="BB51" i="17"/>
  <c r="BW40" i="21"/>
  <c r="BR40" i="21"/>
  <c r="BI50" i="17"/>
  <c r="BD50" i="17"/>
  <c r="BG53" i="17"/>
  <c r="BB53" i="17"/>
  <c r="BI47" i="17"/>
  <c r="BD47" i="17"/>
  <c r="BI31" i="17"/>
  <c r="BD31" i="17"/>
  <c r="BX37" i="21"/>
  <c r="BS37" i="21"/>
  <c r="BH43" i="17"/>
  <c r="BC43" i="17"/>
  <c r="BI39" i="17"/>
  <c r="BD39" i="17"/>
  <c r="BT40" i="21"/>
  <c r="BY40" i="21"/>
  <c r="BI32" i="17"/>
  <c r="BD32" i="17"/>
  <c r="BY42" i="21"/>
  <c r="BC34" i="17"/>
  <c r="BH34" i="17"/>
  <c r="BS34" i="21"/>
  <c r="BX34" i="21"/>
  <c r="BA52" i="17"/>
  <c r="BF52" i="17"/>
  <c r="CV26" i="21"/>
  <c r="CR26" i="17"/>
  <c r="CH24" i="17"/>
  <c r="CL24" i="21"/>
  <c r="CT27" i="17"/>
  <c r="CX27" i="21"/>
  <c r="CK23" i="21"/>
  <c r="CG23" i="17"/>
  <c r="CX27" i="17"/>
  <c r="DB27" i="21"/>
  <c r="DD21" i="17"/>
  <c r="DH21" i="21"/>
  <c r="CZ21" i="21"/>
  <c r="CV21" i="17"/>
  <c r="BR43" i="21"/>
  <c r="BW43" i="21"/>
  <c r="BI48" i="17"/>
  <c r="BD48" i="17"/>
  <c r="BI34" i="17"/>
  <c r="BD34" i="17"/>
  <c r="BC45" i="17"/>
  <c r="BH45" i="17"/>
  <c r="BC52" i="17"/>
  <c r="BH52" i="17"/>
  <c r="BF25" i="17"/>
  <c r="BA25" i="17"/>
  <c r="BX32" i="21"/>
  <c r="BS32" i="21"/>
  <c r="BC53" i="17"/>
  <c r="BH53" i="17"/>
  <c r="BA36" i="17"/>
  <c r="BF36" i="17"/>
  <c r="BI46" i="17"/>
  <c r="BD46" i="17"/>
  <c r="BG58" i="17"/>
  <c r="BB58" i="17"/>
  <c r="BF57" i="17"/>
  <c r="BA57" i="17"/>
  <c r="CT19" i="17"/>
  <c r="CX19" i="21"/>
  <c r="CQ13" i="21"/>
  <c r="CM13" i="17"/>
  <c r="DB18" i="21"/>
  <c r="CX18" i="17"/>
  <c r="CK11" i="21"/>
  <c r="CG11" i="17"/>
  <c r="DH11" i="21"/>
  <c r="DD11" i="17"/>
  <c r="CU10" i="21"/>
  <c r="CQ10" i="17"/>
  <c r="CQ19" i="21"/>
  <c r="CM19" i="17"/>
  <c r="CZ11" i="21"/>
  <c r="CV11" i="17"/>
  <c r="CB16" i="21"/>
  <c r="BX16" i="17"/>
  <c r="CE19" i="21"/>
  <c r="CA19" i="17"/>
  <c r="CG12" i="17"/>
  <c r="CK12" i="21"/>
  <c r="CJ12" i="21"/>
  <c r="CF12" i="17"/>
  <c r="CP12" i="21"/>
  <c r="CL12" i="17"/>
  <c r="CW14" i="21"/>
  <c r="CS14" i="17"/>
  <c r="CE15" i="21"/>
  <c r="CA15" i="17"/>
  <c r="CA23" i="17"/>
  <c r="CE23" i="21"/>
  <c r="DC19" i="21"/>
  <c r="CY19" i="17"/>
  <c r="DD13" i="21"/>
  <c r="CZ13" i="17"/>
  <c r="CN13" i="21"/>
  <c r="CJ13" i="17"/>
  <c r="CX11" i="17"/>
  <c r="DB11" i="21"/>
  <c r="CN16" i="21"/>
  <c r="CJ16" i="17"/>
  <c r="DC13" i="21"/>
  <c r="CY13" i="17"/>
  <c r="CX17" i="17"/>
  <c r="DB17" i="21"/>
  <c r="CJ17" i="21"/>
  <c r="CF17" i="17"/>
  <c r="CX10" i="17"/>
  <c r="DB10" i="21"/>
  <c r="CD18" i="21"/>
  <c r="BZ18" i="17"/>
  <c r="DE19" i="21"/>
  <c r="DA19" i="17"/>
  <c r="CB12" i="17"/>
  <c r="CF12" i="21"/>
  <c r="DH12" i="21"/>
  <c r="DD12" i="17"/>
  <c r="CR12" i="21"/>
  <c r="CN12" i="17"/>
  <c r="DC15" i="21"/>
  <c r="CY15" i="17"/>
  <c r="BY15" i="17"/>
  <c r="CC15" i="21"/>
  <c r="CX23" i="17"/>
  <c r="DB23" i="21"/>
  <c r="CG23" i="21"/>
  <c r="CC23" i="17"/>
  <c r="CB24" i="17"/>
  <c r="CF24" i="21"/>
  <c r="CG26" i="21"/>
  <c r="CC26" i="17"/>
  <c r="CG21" i="17"/>
  <c r="CK21" i="21"/>
  <c r="CN27" i="17"/>
  <c r="CR27" i="21"/>
  <c r="DG20" i="21"/>
  <c r="DC20" i="17"/>
  <c r="CB21" i="17"/>
  <c r="CF21" i="21"/>
  <c r="BC31" i="17"/>
  <c r="BH31" i="17"/>
  <c r="BR36" i="21"/>
  <c r="BW36" i="21"/>
  <c r="BW30" i="21"/>
  <c r="BR30" i="21"/>
  <c r="BT42" i="21"/>
  <c r="BS45" i="21"/>
  <c r="BX45" i="21"/>
  <c r="BB54" i="17"/>
  <c r="BG54" i="17"/>
  <c r="BB56" i="17"/>
  <c r="BG56" i="17"/>
  <c r="BA49" i="17"/>
  <c r="BF49" i="17"/>
  <c r="BB44" i="17"/>
  <c r="BG44" i="17"/>
  <c r="BV25" i="21"/>
  <c r="BQ25" i="21"/>
  <c r="BA47" i="17"/>
  <c r="BF47" i="17"/>
  <c r="BQ36" i="21"/>
  <c r="BV36" i="21"/>
  <c r="BH42" i="17"/>
  <c r="BC42" i="17"/>
  <c r="DA9" i="21"/>
  <c r="CW9" i="17"/>
  <c r="CE9" i="21"/>
  <c r="DB9" i="21"/>
  <c r="CX9" i="17"/>
  <c r="CW9" i="21"/>
  <c r="CS9" i="17"/>
  <c r="CG9" i="21"/>
  <c r="CC9" i="17"/>
  <c r="CF9" i="21"/>
  <c r="DF9" i="21"/>
  <c r="DB9" i="17"/>
  <c r="DE9" i="17"/>
  <c r="DI9" i="21"/>
  <c r="CQ9" i="21"/>
  <c r="CM9" i="17"/>
  <c r="CV9" i="21"/>
  <c r="CR9" i="17"/>
  <c r="CK9" i="21"/>
  <c r="CG9" i="17"/>
  <c r="CT9" i="21"/>
  <c r="CP9" i="17"/>
  <c r="CQ9" i="17"/>
  <c r="CU9" i="21"/>
  <c r="CD9" i="21"/>
  <c r="BZ9" i="17"/>
  <c r="CZ9" i="21"/>
  <c r="CV9" i="17"/>
  <c r="CJ9" i="21"/>
  <c r="CF9" i="17"/>
  <c r="DH9" i="21"/>
  <c r="DD9" i="17"/>
  <c r="CY9" i="21"/>
  <c r="CU9" i="17"/>
  <c r="CL9" i="21"/>
  <c r="CH9" i="17"/>
  <c r="DD9" i="21"/>
  <c r="CZ9" i="17"/>
  <c r="DE9" i="21"/>
  <c r="DA9" i="17"/>
  <c r="CS9" i="21"/>
  <c r="CO9" i="17"/>
  <c r="DG9" i="21"/>
  <c r="DC9" i="17"/>
  <c r="CJ9" i="17"/>
  <c r="CN9" i="21"/>
  <c r="CI9" i="17"/>
  <c r="CM9" i="21"/>
  <c r="CK9" i="17"/>
  <c r="CO9" i="21"/>
  <c r="CP9" i="21"/>
  <c r="CL9" i="17"/>
  <c r="CH9" i="21"/>
  <c r="CD9" i="17"/>
  <c r="CI9" i="21"/>
  <c r="CE9" i="17"/>
  <c r="CX9" i="21"/>
  <c r="CT9" i="17"/>
  <c r="CB9" i="21"/>
  <c r="BX9" i="17"/>
  <c r="DC9" i="21"/>
  <c r="CY9" i="17"/>
  <c r="CC9" i="21"/>
  <c r="BY9" i="17"/>
  <c r="BN22" i="17" l="1"/>
  <c r="BN20" i="17"/>
  <c r="BN21" i="17"/>
  <c r="BN11" i="17"/>
  <c r="BN14" i="17"/>
  <c r="BN15" i="17"/>
  <c r="BN18" i="17"/>
  <c r="BN13" i="17"/>
  <c r="BN16" i="17"/>
  <c r="AA49" i="17"/>
  <c r="BN9" i="17"/>
  <c r="BN12" i="17"/>
  <c r="BN17" i="17"/>
  <c r="BN10" i="17"/>
  <c r="BN19" i="17"/>
  <c r="BQ22" i="21"/>
  <c r="AZ22" i="13"/>
  <c r="AA63" i="17"/>
  <c r="AA67" i="17"/>
  <c r="AA53" i="17"/>
  <c r="AA52" i="17"/>
  <c r="AA65" i="17"/>
  <c r="AA50" i="17"/>
  <c r="AA75" i="17"/>
  <c r="AA69" i="17"/>
  <c r="AA61" i="17"/>
  <c r="AA80" i="17"/>
  <c r="AA71" i="17"/>
  <c r="AA82" i="17"/>
  <c r="AA56" i="17"/>
  <c r="AA79" i="17"/>
  <c r="AA51" i="17"/>
  <c r="AA78" i="17"/>
  <c r="AA55" i="17"/>
  <c r="AA70" i="17"/>
  <c r="AA58" i="17"/>
  <c r="AA72" i="17"/>
  <c r="AA76" i="17"/>
  <c r="AA74" i="17"/>
  <c r="AA57" i="17"/>
  <c r="AA73" i="17"/>
  <c r="AA66" i="17"/>
  <c r="AA59" i="17"/>
  <c r="AA62" i="17"/>
  <c r="AA60" i="17"/>
  <c r="AA81" i="17"/>
  <c r="AA64" i="17"/>
  <c r="AA77" i="17"/>
  <c r="AA68" i="17"/>
  <c r="AA54" i="17"/>
  <c r="BN23" i="17"/>
  <c r="BU14" i="17"/>
  <c r="AX22" i="13"/>
  <c r="BU21" i="17"/>
  <c r="BQ22" i="17"/>
  <c r="BV24" i="17"/>
  <c r="BT19" i="17"/>
  <c r="BM24" i="17"/>
  <c r="BM22" i="17"/>
  <c r="BM20" i="17"/>
  <c r="BS22" i="17"/>
  <c r="BP14" i="17"/>
  <c r="BM21" i="17"/>
  <c r="BS21" i="17"/>
  <c r="BT26" i="17"/>
  <c r="BO26" i="17"/>
  <c r="BS11" i="17"/>
  <c r="BM11" i="17"/>
  <c r="BP11" i="17"/>
  <c r="BU11" i="17"/>
  <c r="BP19" i="17"/>
  <c r="BU19" i="17"/>
  <c r="BT27" i="17"/>
  <c r="BO27" i="17"/>
  <c r="BM10" i="17"/>
  <c r="BS10" i="17"/>
  <c r="BV16" i="17"/>
  <c r="BQ16" i="17"/>
  <c r="BP22" i="17"/>
  <c r="BQ17" i="17"/>
  <c r="BV17" i="17"/>
  <c r="BU17" i="17"/>
  <c r="BP17" i="17"/>
  <c r="BV12" i="17"/>
  <c r="BQ12" i="17"/>
  <c r="BT20" i="17"/>
  <c r="BO20" i="17"/>
  <c r="BU22" i="17"/>
  <c r="BT17" i="17"/>
  <c r="BO17" i="17"/>
  <c r="BM23" i="17"/>
  <c r="BV11" i="17"/>
  <c r="BQ11" i="17"/>
  <c r="BS27" i="17"/>
  <c r="BM27" i="17"/>
  <c r="BN27" i="17"/>
  <c r="BU23" i="17"/>
  <c r="BP23" i="17"/>
  <c r="BT21" i="17"/>
  <c r="BO21" i="17"/>
  <c r="BS23" i="17"/>
  <c r="BT14" i="17"/>
  <c r="BO14" i="17"/>
  <c r="BV20" i="17"/>
  <c r="BQ20" i="17"/>
  <c r="BS26" i="17"/>
  <c r="BN26" i="17"/>
  <c r="BM26" i="17"/>
  <c r="BU26" i="17"/>
  <c r="BP26" i="17"/>
  <c r="BT13" i="17"/>
  <c r="BO13" i="17"/>
  <c r="BU15" i="17"/>
  <c r="BP15" i="17"/>
  <c r="BS16" i="17"/>
  <c r="BM16" i="17"/>
  <c r="BS24" i="17"/>
  <c r="BQ24" i="17"/>
  <c r="BU20" i="17"/>
  <c r="BP20" i="17"/>
  <c r="BM19" i="17"/>
  <c r="BS19" i="17"/>
  <c r="BP21" i="17"/>
  <c r="BM14" i="17"/>
  <c r="BS14" i="17"/>
  <c r="BV9" i="17"/>
  <c r="BQ9" i="17"/>
  <c r="BN24" i="17"/>
  <c r="BM13" i="17"/>
  <c r="BS13" i="17"/>
  <c r="BU12" i="17"/>
  <c r="BP12" i="17"/>
  <c r="BT15" i="17"/>
  <c r="BO15" i="17"/>
  <c r="BV27" i="17"/>
  <c r="BQ27" i="17"/>
  <c r="BT11" i="17"/>
  <c r="BO11" i="17"/>
  <c r="BU24" i="17"/>
  <c r="BP24" i="17"/>
  <c r="BS18" i="17"/>
  <c r="BM18" i="17"/>
  <c r="BU18" i="17"/>
  <c r="BP18" i="17"/>
  <c r="BQ21" i="17"/>
  <c r="BV21" i="17"/>
  <c r="BM9" i="17"/>
  <c r="BS9" i="17"/>
  <c r="BU9" i="17"/>
  <c r="BP9" i="17"/>
  <c r="BT23" i="17"/>
  <c r="BO23" i="17"/>
  <c r="BT24" i="17"/>
  <c r="BO24" i="17"/>
  <c r="BU10" i="17"/>
  <c r="BP10" i="17"/>
  <c r="BS17" i="17"/>
  <c r="BM17" i="17"/>
  <c r="BV26" i="17"/>
  <c r="BQ26" i="17"/>
  <c r="BV23" i="17"/>
  <c r="BQ23" i="17"/>
  <c r="BT12" i="17"/>
  <c r="BO12" i="17"/>
  <c r="BS15" i="17"/>
  <c r="BM15" i="17"/>
  <c r="BU16" i="17"/>
  <c r="BP16" i="17"/>
  <c r="BS12" i="17"/>
  <c r="BM12" i="17"/>
  <c r="BT16" i="17"/>
  <c r="BO16" i="17"/>
  <c r="BV19" i="17"/>
  <c r="BQ19" i="17"/>
  <c r="BT18" i="17"/>
  <c r="BO18" i="17"/>
  <c r="BP27" i="17"/>
  <c r="BU27" i="17"/>
  <c r="BT10" i="17"/>
  <c r="BO10" i="17"/>
  <c r="BV14" i="17"/>
  <c r="BQ14" i="17"/>
  <c r="BV13" i="17"/>
  <c r="BQ13" i="17"/>
  <c r="BV15" i="17"/>
  <c r="BQ15" i="17"/>
  <c r="BO19" i="17"/>
  <c r="BS20" i="17"/>
  <c r="BT9" i="17"/>
  <c r="BO9" i="17"/>
  <c r="BV18" i="17"/>
  <c r="BQ18" i="17"/>
  <c r="BV10" i="17"/>
  <c r="BQ10" i="17"/>
  <c r="BU13" i="17"/>
  <c r="BP13" i="17"/>
  <c r="BV22" i="17"/>
  <c r="AP16" i="13"/>
  <c r="BW14" i="21"/>
  <c r="BX22" i="21"/>
  <c r="BA22" i="17"/>
  <c r="BH14" i="17"/>
  <c r="AQ24" i="13"/>
  <c r="AP10" i="13"/>
  <c r="AQ14" i="13"/>
  <c r="AS23" i="13"/>
  <c r="BA11" i="13"/>
  <c r="AZ16" i="13"/>
  <c r="AS27" i="13"/>
  <c r="AQ13" i="13"/>
  <c r="BC14" i="17"/>
  <c r="AY26" i="13"/>
  <c r="BA16" i="13"/>
  <c r="BA21" i="13"/>
  <c r="AY18" i="13"/>
  <c r="AX26" i="13"/>
  <c r="BB19" i="17"/>
  <c r="AP11" i="13"/>
  <c r="BA23" i="13"/>
  <c r="BV20" i="21"/>
  <c r="AY15" i="13"/>
  <c r="AS19" i="13"/>
  <c r="AR20" i="13"/>
  <c r="AQ15" i="13"/>
  <c r="AP26" i="13"/>
  <c r="AQ26" i="13"/>
  <c r="BA26" i="13"/>
  <c r="AZ17" i="13"/>
  <c r="AP18" i="13"/>
  <c r="AQ23" i="13"/>
  <c r="AQ17" i="13"/>
  <c r="AY21" i="13"/>
  <c r="AY23" i="13"/>
  <c r="BA15" i="13"/>
  <c r="AR19" i="13"/>
  <c r="AS26" i="13"/>
  <c r="BA27" i="13"/>
  <c r="AZ13" i="13"/>
  <c r="AQ20" i="13"/>
  <c r="AZ20" i="13"/>
  <c r="AS17" i="13"/>
  <c r="AR21" i="13"/>
  <c r="BQ20" i="21"/>
  <c r="AX21" i="13"/>
  <c r="AP27" i="13"/>
  <c r="AR11" i="13"/>
  <c r="AX24" i="13"/>
  <c r="AR10" i="13"/>
  <c r="AR13" i="13"/>
  <c r="BA24" i="13"/>
  <c r="AZ19" i="13"/>
  <c r="BF23" i="17"/>
  <c r="BI24" i="17"/>
  <c r="AZ27" i="13"/>
  <c r="BS21" i="21"/>
  <c r="AR23" i="13"/>
  <c r="AR12" i="13"/>
  <c r="AX17" i="13"/>
  <c r="BS14" i="21"/>
  <c r="AY10" i="13"/>
  <c r="AR18" i="13"/>
  <c r="AY13" i="13"/>
  <c r="AX16" i="13"/>
  <c r="BA20" i="13"/>
  <c r="AY27" i="13"/>
  <c r="AS12" i="13"/>
  <c r="BT24" i="21"/>
  <c r="AR15" i="13"/>
  <c r="AR24" i="13"/>
  <c r="BA14" i="13"/>
  <c r="AS24" i="13"/>
  <c r="AS15" i="13"/>
  <c r="AS10" i="13"/>
  <c r="AY24" i="13"/>
  <c r="AS16" i="13"/>
  <c r="AR27" i="13"/>
  <c r="AP19" i="13"/>
  <c r="AR17" i="13"/>
  <c r="AQ21" i="13"/>
  <c r="BQ19" i="21"/>
  <c r="AY11" i="13"/>
  <c r="AZ12" i="13"/>
  <c r="BA19" i="13"/>
  <c r="AX12" i="13"/>
  <c r="AP17" i="13"/>
  <c r="BH21" i="17"/>
  <c r="AZ21" i="13"/>
  <c r="BQ23" i="21"/>
  <c r="AX18" i="13"/>
  <c r="BD24" i="17"/>
  <c r="BA10" i="13"/>
  <c r="AS18" i="13"/>
  <c r="AX14" i="13"/>
  <c r="AS14" i="13"/>
  <c r="BA13" i="13"/>
  <c r="AX23" i="13"/>
  <c r="BG19" i="17"/>
  <c r="AP15" i="13"/>
  <c r="AR16" i="13"/>
  <c r="AQ16" i="13"/>
  <c r="AP13" i="13"/>
  <c r="AZ14" i="13"/>
  <c r="AX19" i="13"/>
  <c r="BV22" i="21"/>
  <c r="AQ11" i="13"/>
  <c r="AQ12" i="13"/>
  <c r="AX13" i="13"/>
  <c r="BA20" i="17"/>
  <c r="BA18" i="13"/>
  <c r="AX11" i="13"/>
  <c r="BA17" i="13"/>
  <c r="BR19" i="21"/>
  <c r="AZ26" i="13"/>
  <c r="AP21" i="13"/>
  <c r="BQ24" i="21"/>
  <c r="AY16" i="13"/>
  <c r="AY19" i="13"/>
  <c r="AY17" i="13"/>
  <c r="AZ18" i="13"/>
  <c r="BF24" i="17"/>
  <c r="AX20" i="13"/>
  <c r="BC23" i="17"/>
  <c r="BH23" i="17"/>
  <c r="AZ23" i="13"/>
  <c r="BY13" i="21"/>
  <c r="BT13" i="21"/>
  <c r="BG20" i="17"/>
  <c r="BB20" i="17"/>
  <c r="BY24" i="21"/>
  <c r="BA26" i="17"/>
  <c r="BF26" i="17"/>
  <c r="BX11" i="21"/>
  <c r="BS11" i="21"/>
  <c r="BV23" i="21"/>
  <c r="BY22" i="21"/>
  <c r="BX23" i="21"/>
  <c r="BS23" i="21"/>
  <c r="BB14" i="17"/>
  <c r="BG14" i="17"/>
  <c r="BH18" i="17"/>
  <c r="BC18" i="17"/>
  <c r="BF27" i="17"/>
  <c r="BA27" i="17"/>
  <c r="AY12" i="13"/>
  <c r="AR26" i="13"/>
  <c r="BF20" i="17"/>
  <c r="BD23" i="17"/>
  <c r="BI23" i="17"/>
  <c r="BI13" i="17"/>
  <c r="BD13" i="17"/>
  <c r="BX18" i="21"/>
  <c r="BS18" i="21"/>
  <c r="AS11" i="13"/>
  <c r="BT23" i="21"/>
  <c r="BY23" i="21"/>
  <c r="BW11" i="21"/>
  <c r="BR11" i="21"/>
  <c r="BC11" i="17"/>
  <c r="BH11" i="17"/>
  <c r="AP23" i="13"/>
  <c r="AS21" i="13"/>
  <c r="BW16" i="21"/>
  <c r="BR16" i="21"/>
  <c r="AQ18" i="13"/>
  <c r="AX27" i="13"/>
  <c r="AZ24" i="13"/>
  <c r="BF18" i="17"/>
  <c r="BA18" i="17"/>
  <c r="BD11" i="17"/>
  <c r="BI11" i="17"/>
  <c r="BY16" i="21"/>
  <c r="BT16" i="21"/>
  <c r="BW20" i="21"/>
  <c r="BR20" i="21"/>
  <c r="AR14" i="13"/>
  <c r="BB18" i="17"/>
  <c r="BG18" i="17"/>
  <c r="AY14" i="13"/>
  <c r="AS20" i="13"/>
  <c r="BT10" i="21"/>
  <c r="BY10" i="21"/>
  <c r="BT18" i="21"/>
  <c r="BY18" i="21"/>
  <c r="BX27" i="21"/>
  <c r="BA19" i="17"/>
  <c r="BF19" i="17"/>
  <c r="AX10" i="13"/>
  <c r="BH10" i="17"/>
  <c r="BC10" i="17"/>
  <c r="BF22" i="17"/>
  <c r="BX10" i="21"/>
  <c r="BS10" i="21"/>
  <c r="BR23" i="21"/>
  <c r="BW23" i="21"/>
  <c r="AP12" i="13"/>
  <c r="AP20" i="13"/>
  <c r="BV16" i="21"/>
  <c r="BQ16" i="21"/>
  <c r="BR17" i="21"/>
  <c r="BW17" i="21"/>
  <c r="AS13" i="13"/>
  <c r="BA24" i="17"/>
  <c r="AY20" i="13"/>
  <c r="BS24" i="21"/>
  <c r="BX24" i="21"/>
  <c r="BV18" i="21"/>
  <c r="BQ18" i="21"/>
  <c r="BI12" i="17"/>
  <c r="BD12" i="17"/>
  <c r="BI18" i="17"/>
  <c r="BD18" i="17"/>
  <c r="BY27" i="21"/>
  <c r="BT27" i="21"/>
  <c r="BW24" i="21"/>
  <c r="BR24" i="21"/>
  <c r="BA15" i="17"/>
  <c r="BF15" i="17"/>
  <c r="BD15" i="17"/>
  <c r="BI15" i="17"/>
  <c r="BV15" i="21"/>
  <c r="BQ15" i="21"/>
  <c r="BV19" i="21"/>
  <c r="BG10" i="17"/>
  <c r="BB10" i="17"/>
  <c r="AP14" i="13"/>
  <c r="BV24" i="21"/>
  <c r="BF13" i="17"/>
  <c r="BA13" i="17"/>
  <c r="BG26" i="17"/>
  <c r="BB26" i="17"/>
  <c r="BI26" i="17"/>
  <c r="BD26" i="17"/>
  <c r="BG16" i="17"/>
  <c r="BB16" i="17"/>
  <c r="BD17" i="17"/>
  <c r="BI17" i="17"/>
  <c r="BC27" i="17"/>
  <c r="BH27" i="17"/>
  <c r="BW21" i="21"/>
  <c r="BC24" i="17"/>
  <c r="BH24" i="17"/>
  <c r="BS27" i="21"/>
  <c r="AZ10" i="13"/>
  <c r="BG21" i="17"/>
  <c r="BB21" i="17"/>
  <c r="BA11" i="17"/>
  <c r="BF11" i="17"/>
  <c r="AQ19" i="13"/>
  <c r="AP24" i="13"/>
  <c r="BQ14" i="21"/>
  <c r="BV14" i="21"/>
  <c r="BI16" i="17"/>
  <c r="BD16" i="17"/>
  <c r="BB12" i="17"/>
  <c r="BG12" i="17"/>
  <c r="AQ27" i="13"/>
  <c r="BC19" i="17"/>
  <c r="BH19" i="17"/>
  <c r="BC16" i="17"/>
  <c r="BH16" i="17"/>
  <c r="AY9" i="13"/>
  <c r="BB23" i="17"/>
  <c r="BG23" i="17"/>
  <c r="BX13" i="21"/>
  <c r="BS13" i="21"/>
  <c r="BT15" i="21"/>
  <c r="BY15" i="21"/>
  <c r="BX16" i="21"/>
  <c r="BS16" i="21"/>
  <c r="BF16" i="17"/>
  <c r="BA16" i="17"/>
  <c r="BW10" i="21"/>
  <c r="BR10" i="21"/>
  <c r="AZ11" i="13"/>
  <c r="BA9" i="13"/>
  <c r="BV13" i="21"/>
  <c r="BQ13" i="21"/>
  <c r="BG17" i="17"/>
  <c r="BB17" i="17"/>
  <c r="AP22" i="13"/>
  <c r="BW19" i="21"/>
  <c r="BA22" i="13"/>
  <c r="AQ10" i="13"/>
  <c r="AP9" i="13"/>
  <c r="AZ15" i="13"/>
  <c r="BQ11" i="21"/>
  <c r="BV11" i="21"/>
  <c r="BC26" i="17"/>
  <c r="BH26" i="17"/>
  <c r="BC17" i="17"/>
  <c r="BH17" i="17"/>
  <c r="BX14" i="21"/>
  <c r="BW18" i="21"/>
  <c r="BS26" i="21"/>
  <c r="BX26" i="21"/>
  <c r="BC21" i="17"/>
  <c r="BD14" i="17"/>
  <c r="BI14" i="17"/>
  <c r="BC20" i="17"/>
  <c r="BH20" i="17"/>
  <c r="BV10" i="21"/>
  <c r="BQ10" i="21"/>
  <c r="BQ17" i="21"/>
  <c r="BV17" i="21"/>
  <c r="BH22" i="17"/>
  <c r="BY21" i="21"/>
  <c r="BT21" i="21"/>
  <c r="BR12" i="21"/>
  <c r="BW12" i="21"/>
  <c r="BR18" i="21"/>
  <c r="BW26" i="21"/>
  <c r="BR26" i="21"/>
  <c r="BT17" i="21"/>
  <c r="BY17" i="21"/>
  <c r="BR21" i="21"/>
  <c r="BA23" i="17"/>
  <c r="BA17" i="17"/>
  <c r="BF17" i="17"/>
  <c r="BS17" i="21"/>
  <c r="BX17" i="21"/>
  <c r="BI21" i="17"/>
  <c r="BD21" i="17"/>
  <c r="BA12" i="13"/>
  <c r="BT14" i="21"/>
  <c r="BY14" i="21"/>
  <c r="BX20" i="21"/>
  <c r="BS20" i="21"/>
  <c r="BG27" i="17"/>
  <c r="BB27" i="17"/>
  <c r="BA10" i="17"/>
  <c r="BF10" i="17"/>
  <c r="BC12" i="17"/>
  <c r="BH12" i="17"/>
  <c r="BB15" i="17"/>
  <c r="BG15" i="17"/>
  <c r="BD19" i="17"/>
  <c r="BI19" i="17"/>
  <c r="BQ21" i="21"/>
  <c r="BV21" i="21"/>
  <c r="BG13" i="17"/>
  <c r="BB13" i="17"/>
  <c r="BX19" i="21"/>
  <c r="BS19" i="21"/>
  <c r="BG24" i="17"/>
  <c r="BB24" i="17"/>
  <c r="BT26" i="21"/>
  <c r="BY26" i="21"/>
  <c r="BC13" i="17"/>
  <c r="BH13" i="17"/>
  <c r="BX21" i="21"/>
  <c r="BF12" i="17"/>
  <c r="BA12" i="17"/>
  <c r="AZ9" i="13"/>
  <c r="BV12" i="21"/>
  <c r="BQ12" i="21"/>
  <c r="AX15" i="13"/>
  <c r="AR9" i="13"/>
  <c r="BW27" i="21"/>
  <c r="BR27" i="21"/>
  <c r="BC15" i="17"/>
  <c r="BH15" i="17"/>
  <c r="BX12" i="21"/>
  <c r="BS12" i="21"/>
  <c r="BW15" i="21"/>
  <c r="BR15" i="21"/>
  <c r="BI20" i="17"/>
  <c r="BD20" i="17"/>
  <c r="BY19" i="21"/>
  <c r="BT19" i="21"/>
  <c r="BF21" i="17"/>
  <c r="BA21" i="17"/>
  <c r="BW13" i="21"/>
  <c r="BR13" i="21"/>
  <c r="BD22" i="17"/>
  <c r="BQ27" i="21"/>
  <c r="BV27" i="21"/>
  <c r="BF14" i="17"/>
  <c r="BA14" i="17"/>
  <c r="BB11" i="17"/>
  <c r="BG11" i="17"/>
  <c r="BV26" i="21"/>
  <c r="BQ26" i="21"/>
  <c r="BD10" i="17"/>
  <c r="BI10" i="17"/>
  <c r="BD27" i="17"/>
  <c r="BI27" i="17"/>
  <c r="BT11" i="21"/>
  <c r="BY11" i="21"/>
  <c r="BX15" i="21"/>
  <c r="BS15" i="21"/>
  <c r="BT12" i="21"/>
  <c r="BY12" i="21"/>
  <c r="BT20" i="21"/>
  <c r="BY20" i="21"/>
  <c r="BR14" i="21"/>
  <c r="BF9" i="17"/>
  <c r="BA9" i="17"/>
  <c r="BV9" i="21"/>
  <c r="BQ9" i="21"/>
  <c r="BC9" i="17"/>
  <c r="BH9" i="17"/>
  <c r="BS9" i="21"/>
  <c r="AS9" i="13"/>
  <c r="AX9" i="13"/>
  <c r="AQ9" i="13"/>
  <c r="BB9" i="17"/>
  <c r="BG9" i="17"/>
  <c r="BW9" i="21"/>
  <c r="BR9" i="21"/>
  <c r="BD9" i="17"/>
  <c r="BI9" i="17"/>
  <c r="BX9" i="21"/>
  <c r="BY9" i="21"/>
  <c r="BT9" i="21"/>
  <c r="BN7" i="17" l="1"/>
  <c r="AC49" i="17" a="1"/>
  <c r="BT7" i="17"/>
  <c r="BP7" i="17"/>
  <c r="BO7" i="17"/>
  <c r="BS7" i="17"/>
  <c r="BV7" i="17"/>
  <c r="BM7" i="17"/>
  <c r="BQ7" i="17"/>
  <c r="BU7" i="17"/>
  <c r="AX7" i="13"/>
  <c r="H3" i="13" s="1"/>
  <c r="AZ7" i="13"/>
  <c r="Y3" i="13" s="1"/>
  <c r="AQ7" i="13"/>
  <c r="W3" i="13" s="1"/>
  <c r="AY7" i="13"/>
  <c r="Q3" i="13" s="1"/>
  <c r="AP7" i="13"/>
  <c r="O3" i="13" s="1"/>
  <c r="AS7" i="13"/>
  <c r="AN3" i="13" s="1"/>
  <c r="AR7" i="13"/>
  <c r="AF3" i="13" s="1"/>
  <c r="BG7" i="17"/>
  <c r="BA7" i="13"/>
  <c r="AH3" i="13" s="1"/>
  <c r="BS7" i="21"/>
  <c r="DN7" i="21" s="1"/>
  <c r="BC7" i="17"/>
  <c r="DJ7" i="17" s="1"/>
  <c r="BT7" i="21"/>
  <c r="DO7" i="21" s="1"/>
  <c r="BY7" i="21"/>
  <c r="BX7" i="21"/>
  <c r="BV7" i="21"/>
  <c r="BF7" i="17"/>
  <c r="BI7" i="17"/>
  <c r="BB7" i="17"/>
  <c r="BB2" i="17" s="1"/>
  <c r="J39" i="17" s="1"/>
  <c r="BH7" i="17"/>
  <c r="BQ7" i="21"/>
  <c r="BQ2" i="21" s="1"/>
  <c r="BA7" i="17"/>
  <c r="DH7" i="17" s="1"/>
  <c r="BD7" i="17"/>
  <c r="BD2" i="17" s="1"/>
  <c r="C39" i="17" s="1"/>
  <c r="BR7" i="21"/>
  <c r="BR2" i="21" s="1"/>
  <c r="BW7" i="21"/>
  <c r="O39" i="17" l="1" a="1"/>
  <c r="O39" i="17" s="1"/>
  <c r="AC49" i="17"/>
  <c r="C47" i="17" s="1"/>
  <c r="P47" i="17" s="1"/>
  <c r="C51" i="17"/>
  <c r="K51" i="17" s="1"/>
  <c r="C53" i="17"/>
  <c r="K53" i="17" s="1"/>
  <c r="C55" i="17"/>
  <c r="K55" i="17" s="1"/>
  <c r="C49" i="17"/>
  <c r="F49" i="17" s="1"/>
  <c r="O38" i="17" a="1"/>
  <c r="O38" i="17" s="1"/>
  <c r="A49" i="17"/>
  <c r="A47" i="17"/>
  <c r="A51" i="17"/>
  <c r="A53" i="17"/>
  <c r="A55" i="17"/>
  <c r="BT8" i="17"/>
  <c r="BV8" i="17"/>
  <c r="BU8" i="17"/>
  <c r="BS8" i="17"/>
  <c r="BX8" i="21"/>
  <c r="BS2" i="21"/>
  <c r="P3" i="13"/>
  <c r="BH8" i="17"/>
  <c r="BF8" i="17"/>
  <c r="BT2" i="21"/>
  <c r="BC2" i="17"/>
  <c r="J34" i="17" s="1"/>
  <c r="G3" i="13"/>
  <c r="AG3" i="13"/>
  <c r="X3" i="13"/>
  <c r="BI8" i="17"/>
  <c r="DK7" i="17"/>
  <c r="DK8" i="17" s="1"/>
  <c r="BY8" i="21"/>
  <c r="DI7" i="17"/>
  <c r="BA2" i="17"/>
  <c r="C34" i="17" s="1"/>
  <c r="DL7" i="21"/>
  <c r="BG8" i="17"/>
  <c r="BW8" i="21"/>
  <c r="BV8" i="21"/>
  <c r="DM7" i="21"/>
  <c r="DM8" i="21" s="1"/>
  <c r="DO8" i="21"/>
  <c r="DH8" i="17"/>
  <c r="DN8" i="21"/>
  <c r="DJ8" i="17"/>
  <c r="P49" i="17" l="1"/>
  <c r="K49" i="17"/>
  <c r="F51" i="17"/>
  <c r="P51" i="17"/>
  <c r="P55" i="17"/>
  <c r="F55" i="17"/>
  <c r="F47" i="17"/>
  <c r="K47" i="17"/>
  <c r="F53" i="17"/>
  <c r="P53" i="17"/>
  <c r="O31" i="17" a="1"/>
  <c r="O31" i="17" s="1"/>
  <c r="DJ10" i="17"/>
  <c r="DO10" i="21"/>
  <c r="DM10" i="21"/>
  <c r="DK10" i="17"/>
  <c r="DN10" i="21"/>
  <c r="DL8" i="21"/>
  <c r="DL10" i="21"/>
  <c r="DH10" i="17"/>
  <c r="DI10" i="17"/>
  <c r="DI8" i="17"/>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79B8BFE9-1F0E-4992-A71B-D238952F0D53}" keepAlive="1" name="Query - Data_Table" description="Connection to the 'Data_Table' query in the workbook." type="5" refreshedVersion="8" background="1" saveData="1">
    <dbPr connection="Provider=Microsoft.Mashup.OleDb.1;Data Source=$Workbook$;Location=Data_Table;Extended Properties=&quot;&quot;" command="SELECT * FROM [Data_Table]"/>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RICHVALUE" minSupportedVersion="120000" copy="1" pasteAll="1" pasteValues="1" merge="1" splitFirst="1" rowColShift="1" clearFormats="1" clearComments="1" assign="1" coerce="1"/>
    <metadataType name="XLDAPR" minSupportedVersion="120000" copy="1" pasteAll="1" pasteValues="1" merge="1" splitFirst="1" rowColShift="1" clearFormats="1" clearComments="1" assign="1" coerce="1" cellMeta="1"/>
  </metadataTypes>
  <futureMetadata name="XLRICHVALUE" count="1">
    <bk>
      <extLst>
        <ext uri="{3e2802c4-a4d2-4d8b-9148-e3be6c30e623}">
          <xlrd:rvb i="0"/>
        </ext>
      </extLst>
    </bk>
  </futureMetadata>
  <futureMetadata name="XLDAPR" count="1">
    <bk>
      <extLst>
        <ext uri="{bdbb8cdc-fa1e-496e-a857-3c3f30c029c3}">
          <xda:dynamicArrayProperties fDynamic="1" fCollapsed="0"/>
        </ext>
      </extLst>
    </bk>
  </futureMetadata>
  <cellMetadata count="1">
    <bk>
      <rc t="2" v="0"/>
    </bk>
  </cellMetadata>
  <valueMetadata count="1">
    <bk>
      <rc t="1" v="0"/>
    </bk>
  </valueMetadata>
</metadata>
</file>

<file path=xl/sharedStrings.xml><?xml version="1.0" encoding="utf-8"?>
<sst xmlns="http://schemas.openxmlformats.org/spreadsheetml/2006/main" count="1601" uniqueCount="789">
  <si>
    <t>First Name</t>
  </si>
  <si>
    <t>Surname</t>
  </si>
  <si>
    <t>Email Address</t>
  </si>
  <si>
    <t>Date</t>
  </si>
  <si>
    <t>Positivity</t>
  </si>
  <si>
    <t>Woo</t>
  </si>
  <si>
    <t>Connectedness</t>
  </si>
  <si>
    <t>Developer</t>
  </si>
  <si>
    <t>Empathy</t>
  </si>
  <si>
    <t>Relator</t>
  </si>
  <si>
    <t>Communication</t>
  </si>
  <si>
    <t>Activator</t>
  </si>
  <si>
    <t>Belief</t>
  </si>
  <si>
    <t>Harmony</t>
  </si>
  <si>
    <t>Self-Assurance</t>
  </si>
  <si>
    <t>Maximizer</t>
  </si>
  <si>
    <t>Discipline</t>
  </si>
  <si>
    <t>Learner</t>
  </si>
  <si>
    <t>Futuristic</t>
  </si>
  <si>
    <t>Individualization</t>
  </si>
  <si>
    <t>Analytical</t>
  </si>
  <si>
    <t>Responsibility</t>
  </si>
  <si>
    <t>Intellection</t>
  </si>
  <si>
    <t>Achiever</t>
  </si>
  <si>
    <t>Context</t>
  </si>
  <si>
    <t>Input</t>
  </si>
  <si>
    <t>Includer</t>
  </si>
  <si>
    <t>Focus</t>
  </si>
  <si>
    <t>Competition</t>
  </si>
  <si>
    <t>Strategic</t>
  </si>
  <si>
    <t>Deliberative</t>
  </si>
  <si>
    <t>Adaptability</t>
  </si>
  <si>
    <t>Ideation</t>
  </si>
  <si>
    <t>Arranger</t>
  </si>
  <si>
    <t>Restorative</t>
  </si>
  <si>
    <t>Significance</t>
  </si>
  <si>
    <t>Command</t>
  </si>
  <si>
    <t>Consistency</t>
  </si>
  <si>
    <t>Identifier 1</t>
  </si>
  <si>
    <t>Identifier 2</t>
  </si>
  <si>
    <t>Driven from the settings tab</t>
  </si>
  <si>
    <t>Executing</t>
  </si>
  <si>
    <t>Strategic Thinking</t>
  </si>
  <si>
    <t>Influencing</t>
  </si>
  <si>
    <t>Relationship Building</t>
  </si>
  <si>
    <t>Paste data from Theme Data download</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</si>
  <si>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</si>
  <si>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</si>
  <si>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</si>
  <si>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</si>
  <si>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</si>
  <si>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</si>
  <si>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</si>
  <si>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</si>
  <si>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</si>
  <si>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</si>
  <si>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</si>
  <si>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</si>
  <si>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</si>
  <si>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</si>
  <si>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</si>
  <si>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</si>
  <si>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</si>
  <si>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</si>
  <si>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</si>
  <si>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</si>
  <si>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</si>
  <si>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</si>
  <si>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</si>
  <si>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</si>
  <si>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</si>
  <si>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</si>
  <si>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</si>
  <si>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</si>
  <si>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</si>
  <si>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</si>
  <si>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</si>
  <si>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</si>
  <si>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</si>
  <si>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</si>
  <si>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Domain</t>
  </si>
  <si>
    <t>Long Name</t>
  </si>
  <si>
    <t>Map Statement</t>
  </si>
  <si>
    <t>Domain Description</t>
  </si>
  <si>
    <t>Domain Contribution</t>
  </si>
  <si>
    <t xml:space="preserve">How can this theme enable you to get things done and make things happen? </t>
  </si>
  <si>
    <t>People with dominant Executing themes make things happen.</t>
  </si>
  <si>
    <t>These themes help people understand the details and know exactly How it should be done, then they see it through to completion.</t>
  </si>
  <si>
    <t>How can this theme affect the way you influence or persuade others?</t>
  </si>
  <si>
    <t>People with dominant Influencing themes take charge, speak up, and make sure others are heard.</t>
  </si>
  <si>
    <t>These themes help people take the What and provide the Why, giving motivation and energy to move forward.</t>
  </si>
  <si>
    <t>Relationship</t>
  </si>
  <si>
    <t>How can this theme build or strengthen your relationships?</t>
  </si>
  <si>
    <t>People with dominant Relationship Building themes build strong relationships that hold a team together and make it greater than the sum of its parts.</t>
  </si>
  <si>
    <t>These themes help people understand about the team members, Who to involve and Who is best for each task.</t>
  </si>
  <si>
    <t>How can this theme affect the way you think about and analyze information or situations?</t>
  </si>
  <si>
    <t>People with dominant Strategic Thinking themes absorb and analyze information that informs better decisions.</t>
  </si>
  <si>
    <t>These themes help people know the facts about What has happened, What is happening and What is the best way forward.</t>
  </si>
  <si>
    <t>Full Name Conc</t>
  </si>
  <si>
    <t>Full Name Theme Conc</t>
  </si>
  <si>
    <t>Theme Ranking</t>
  </si>
  <si>
    <t>Theme</t>
  </si>
  <si>
    <t>Theme Ranges</t>
  </si>
  <si>
    <t>Upper Limit</t>
  </si>
  <si>
    <t>Top 5</t>
  </si>
  <si>
    <t>Top 10</t>
  </si>
  <si>
    <t>Middle</t>
  </si>
  <si>
    <t>Bottom 5</t>
  </si>
  <si>
    <t>Lower Limit</t>
  </si>
  <si>
    <t>All 34</t>
  </si>
  <si>
    <t>Infleuncing</t>
  </si>
  <si>
    <t>Helper Columns</t>
  </si>
  <si>
    <t>Helper</t>
  </si>
  <si>
    <t>Total People</t>
  </si>
  <si>
    <t>Team Strengths Grid</t>
  </si>
  <si>
    <t>Finance</t>
  </si>
  <si>
    <t>Marketing</t>
  </si>
  <si>
    <t>Sales</t>
  </si>
  <si>
    <t>Engineering</t>
  </si>
  <si>
    <t>Choose Theme</t>
  </si>
  <si>
    <t>Descriptive Words</t>
  </si>
  <si>
    <t>Short Description</t>
  </si>
  <si>
    <t>Local Theme</t>
  </si>
  <si>
    <t>The Role I Play</t>
  </si>
  <si>
    <t>I am (being)</t>
  </si>
  <si>
    <t>I will (doing)</t>
  </si>
  <si>
    <t>The Value I Bring</t>
  </si>
  <si>
    <t>The Needs I Have
(Give me..)</t>
  </si>
  <si>
    <t>My Motivators (I Love)</t>
  </si>
  <si>
    <t>My Demotivators 
(I Dislike)</t>
  </si>
  <si>
    <t>Metaphor / Image</t>
  </si>
  <si>
    <t>Barrier Label</t>
  </si>
  <si>
    <t>I Bring, I Need</t>
  </si>
  <si>
    <t>Theme Comparisons</t>
  </si>
  <si>
    <t>Theme Comparisons 2</t>
  </si>
  <si>
    <t>Description</t>
  </si>
  <si>
    <t>V Short Description</t>
  </si>
  <si>
    <t>driven, diligent, intense, self-motivated, productive, ambitious, independent</t>
  </si>
  <si>
    <t>People exceptionally talented in the Achiever theme work hard and possess a great deal of stamina. They take immense satisfaction in being busy and productive.</t>
  </si>
  <si>
    <t>laborer, worker, producer, doer, completer, finisher</t>
  </si>
  <si>
    <t>a hard worker</t>
  </si>
  <si>
    <t>set the pace for production</t>
  </si>
  <si>
    <t>intensity and stamina of effort</t>
  </si>
  <si>
    <t>freedom to work at my own pace</t>
  </si>
  <si>
    <t>completing tasks</t>
  </si>
  <si>
    <t>a lack of diligence</t>
  </si>
  <si>
    <t>completing a race, getting to the finish line</t>
  </si>
  <si>
    <t>work is more important than people</t>
  </si>
  <si>
    <t>I bring intensity and stamina of effort.
I need freedom to work at my own pace.</t>
  </si>
  <si>
    <t>Achiever: Intense diligence
Intellection: Intense thinking</t>
  </si>
  <si>
    <t>Achiever: I want to get it done
Activator: I want to get started</t>
  </si>
  <si>
    <t>Pace: I can be a pacesetter.
Diligence and follow-through.
Hard work, intensity &amp; stamina.
A willingness to go the extra mile.
A goal driven, focus on completion.
A clarification of goals, targets and
measures of success.</t>
  </si>
  <si>
    <t>Goals to accomplish.
Work: I need to be busy.
A clear measurement of success.
Someone to occasionally help me push "pause".
Recognition of my hard work and let me celebrate.
Others to be hard working.</t>
  </si>
  <si>
    <t>Your Achiever theme helps explain your drive. Achiever describes a constant need for achievement. You feel as if every day starts at zero. By the end of the day you must achieve something tangible in order to feel good about yourself. And by “every day” you mean every single day — workdays, weekends, vacations. No matter how much you may feel you deserve a day of rest, if the day passes without some form of achievement, no matter how small, you will feel dissatisfied. You have an internal fire burning inside you. It pushes you to do more, to achieve more. After each accomplishment is reached, the fire dwindles for a moment, but very soon it rekindles itself, forcing you toward the next accomplishment. Your relentless need for achievement might not be logical. It might not even be focused. But it will always be with you. As an Achiever you must learn to live with this whisper of discontent. It does have its benefits. It brings you the energy you need to work long hours without burning out. It is the jolt you can always count on to get you started on new tasks, new challenges. It is the power supply that causes you to set the pace and define the levels of productivity for your work group. It is the theme that keeps you moving.</t>
  </si>
  <si>
    <t>impatient, influential, action-oriented, initiating, catalytic, propulsive, fast, dynamic</t>
  </si>
  <si>
    <t>People exceptionally talented in the Activator theme can make things happen by turning thoughts into action. They want to do things now, rather than simply talk about them.</t>
  </si>
  <si>
    <t>catalyst, initiator, instigator, starter, originator, influencer</t>
  </si>
  <si>
    <t>impatient with inactivity</t>
  </si>
  <si>
    <t>create momentum</t>
  </si>
  <si>
    <t>a catalytic sense of urgency</t>
  </si>
  <si>
    <t>less discussion, more action</t>
  </si>
  <si>
    <t>initiation, instigation</t>
  </si>
  <si>
    <t>waiting, wasting time</t>
  </si>
  <si>
    <t>getting out of the blocks quickly</t>
  </si>
  <si>
    <t>leaps before looking</t>
  </si>
  <si>
    <t>I bring a catalytic sense of urgency.
I need less discussion, more action.</t>
  </si>
  <si>
    <t>Activator: Do it until you get it right
Deliberative: Do it when you get it right</t>
  </si>
  <si>
    <t>Activator: There is no substitute for action
Intellection: There is no substitute for thinking</t>
  </si>
  <si>
    <t>The spark to get things started.
A catalytic sense of urgency.
Energy and instant momentum to projects and groups.
Endless energy to get things done.
Courage to take risks.</t>
  </si>
  <si>
    <t>Less discussion, more action.
Opportunities to turn ideas into action.
Freedom to make decisions and execute.
Pointers to head in the right direction.
Space to learn through experience.</t>
  </si>
  <si>
    <t>“When can we start?” This is a recurring question in your life. You are impatient for action. You may concede that analysis has its uses or that debate and discussion can occasionally yield some valuable insights, but deep down you know that only action is real. Only action can make things happen. Only action leads to performance. Once a decision is made, you cannot not act. Others may worry that “there are still some things we don’t know,” but this doesn’t seem to slow you. If the decision has been made to go across town, you know that the fastest way to get there is to go stoplight to stoplight. You are not going to sit around waiting until all the lights have turned green. Besides, in your view, action and thinking are not opposites. In fact, guided by your Activator theme, you believe that action is the best device for learning. You make a decision, you take action, you look at the result, and you learn. This learning informs your next action and your next. How can you grow if you have nothing to react to? Well, you believe you can’t. You must put yourself out there. You must take the next step. It is the only way to keep your thinking fresh and informed. The bottom line is this: You know you will be judged not by what you say, not by what you think, but by what you get done. This does not frighten you. It pleases you.</t>
  </si>
  <si>
    <t>flexible, responsive, easy-going, present, in the moment, spontaneous, agreeable, existential</t>
  </si>
  <si>
    <t>People exceptionally talented in the Adaptability theme prefer to go with the flow. They tend to be “now” people who take things as they come and discover the future one day at a time.</t>
  </si>
  <si>
    <t>first responder, early adopter, accommodator, follower</t>
  </si>
  <si>
    <t>a here-and-now person</t>
  </si>
  <si>
    <t>react with immediacy to the immediate</t>
  </si>
  <si>
    <t>a willingness to follow the lead of change</t>
  </si>
  <si>
    <t>present pressures that demand an immediate response</t>
  </si>
  <si>
    <t>spontaneity</t>
  </si>
  <si>
    <t>predictability</t>
  </si>
  <si>
    <t>like a river, go with the flow</t>
  </si>
  <si>
    <t>directionless</t>
  </si>
  <si>
    <t>I bring a willingness to follow the lead of change.
I need present pressures that demand an immediate response.</t>
  </si>
  <si>
    <t>Adaptability: Responds to changes in an environment
Arranger: Initiates or manages changes in an environment</t>
  </si>
  <si>
    <t>Adaptability: I like it when every day is different
Discipline: I like it when every day is the same</t>
  </si>
  <si>
    <t>Ability to quickly change and respond.
A willingness to follow the lead of change.
Productivity, even through the unexpected.
Calmness in the face of change.
A sense of discovery, one 
choice at a time.</t>
  </si>
  <si>
    <t>A fluid, ever-changing environment.
Freedom to make changes midcourse.
Opportunities to respond to the here and now.
Pressures that demand an immediate response.</t>
  </si>
  <si>
    <t xml:space="preserve">You live in the moment. You don’t see the future as a fixed destination. Instead, you see it as a place that you create out of the choices that you make right now. And so you discover your future one choice at a time. This doesn’t mean that you don’t have plans. You probably do. But this theme of Adaptability does enable you to respond willingly to the demands of the moment even if they pull you away from your plans. Unlike some, you don’t resent sudden requests or unforeseen detours. You expect them. They are inevitable. Indeed, on some level you actually look forward to them. You are, at heart, a very flexible person who can stay productive when the demands of work are pulling you in many different directions at once. </t>
  </si>
  <si>
    <t>objective, numbers-oriented, data-driven, dispassionate, skeptical, questioning, scientific</t>
  </si>
  <si>
    <t>People exceptionally talented in the Analytical theme search for reasons and causes. They have the ability to think about all of the factors that might affect a situation.</t>
  </si>
  <si>
    <t>scientist, measurer, counter, fact-finder/user, observer, logician</t>
  </si>
  <si>
    <t>logical and objective in approach</t>
  </si>
  <si>
    <t>find simplicity in the midst of complexity</t>
  </si>
  <si>
    <t>dispassionate thinking to emotional issues</t>
  </si>
  <si>
    <t>time to think</t>
  </si>
  <si>
    <t>data and facts</t>
  </si>
  <si>
    <t>things that are not or cannot be proven</t>
  </si>
  <si>
    <t>a reduction — boiling down to essence</t>
  </si>
  <si>
    <t>paralysis by analysis</t>
  </si>
  <si>
    <t>I bring dispassionate thinking to emotional issues.
I need time to think.</t>
  </si>
  <si>
    <t>Analytical: Truth is objective and must be measured
Connectedness: Truth is spiritual and may be invisible</t>
  </si>
  <si>
    <t>Analytical: My head guides me
Empathy: My heart guides me</t>
  </si>
  <si>
    <t>A logical and objective approach.
Simplicity in the midst of complexity.
Objective thinking to emotional issues.
An urge to get to the root of the problem.
An ability to think about all of the factors that 
might affect a situation.</t>
  </si>
  <si>
    <t>Time to think.
Data and facts to prove ideas.
Exact, well-researched numbers.
Patience as I collect the evidence. 
Information about all of the factors
 affecting a decision.</t>
  </si>
  <si>
    <t>Your Analytical theme challenges other people: “Prove it. Show me why what you are claiming is true.” In the face of this kind of questioning some will find that their brilliant theories wither and die. For you, this is precisely the point. You do not necessarily want to destroy other people’s ideas, but you do insist that their theories be sound. You see yourself as objective and dispassionate. You like data because they are value free. They have no agenda. Armed with these data, you search for patterns and connections. You want to understand how certain patterns affect one another. How do they combine? What is their outcome? Does this outcome fit with the theory being offered or the situation being confronted? These are your questions. You peel the layers back until, gradually, the root cause or causes are revealed. Others see you as logical and rigorous. Over time they will come to you in order to expose someone’s “wishful thinking” or “clumsy thinking” to your refining mind. It is hoped that your analysis is never delivered too harshly. Otherwise, others may avoid you when that “wishful thinking” is their own.</t>
  </si>
  <si>
    <t>flexible, interactive, controlling, collaborative, multi-thinking, configuring, real-time, resourceful</t>
  </si>
  <si>
    <t>People exceptionally talented in the Arranger theme can organize, but they also have a flexibility that complements this ability. They like to determine how all of the pieces and resources can be arranged for maximum productivity.</t>
  </si>
  <si>
    <t>juggler, orchestrator, coordinator, rearranger, multi-thinker, controller, enlister, conductor</t>
  </si>
  <si>
    <t>comfortable with lots of moving parts</t>
  </si>
  <si>
    <t>work effectively and efficiently through others</t>
  </si>
  <si>
    <t>flexibility and interactivity</t>
  </si>
  <si>
    <t>a dynamic environment</t>
  </si>
  <si>
    <t>initiating and managing necessary change</t>
  </si>
  <si>
    <t>resistance to necessary change</t>
  </si>
  <si>
    <t>a maestro, a coordinator</t>
  </si>
  <si>
    <t>difficult to follow because of frequent rearrangements</t>
  </si>
  <si>
    <t>I bring flexibility and interactivity.
I need a dynamic environment.</t>
  </si>
  <si>
    <t>Arranger: A juggler who momentarily touches all the balls
Responsibility: A football player who tenaciously holds on to the ball</t>
  </si>
  <si>
    <t>Arranger: Multiplicity
Focus: Singularity</t>
  </si>
  <si>
    <t>Calmness when there are many moving parts.
Flexibility, interactivity and resourcefulness.
Effective collaboration working with others.
An intuitive sense how different people can
work together.</t>
  </si>
  <si>
    <t>A dynamic environment.
Opportunities to think on my feet.
Responsibility to create and modify the plan.
Autonomy to consider and arrange all the 
variables in the most productive way.</t>
  </si>
  <si>
    <t>You are a conductor. When faced with a complex situation involving many factors, you enjoy managing all of the variables, aligning and realigning them until you are sure you have arranged them in the most productive configuration possible. In your mind there is nothing special about what you are doing. You are simply trying to figure out the best way to get things done. But others, lacking this theme, will be in awe of your ability. “How can you keep so many things in your head at once?” they will ask. “How can you stay so flexible, so willing to shelve well-laid plans in favor of some brand-new configuration that has just occurred to you?” But you cannot imagine behaving in any other way. You are a shining example of effective flexibility, whether you are changing travel schedules at the last minute because a better fare has popped up or mulling over just the right combination of people and resources to accomplish a new project. From the mundane to the complex, you are always looking for the perfect configuration. Of course, you are at your best in dynamic situations. Confronted with the unexpected, some complain that plans devised with such care cannot be changed, while others take refuge in the existing rules or procedures. You don’t do either. Instead, you jump into the confusion, devising new options, hunting for new paths of least resistance, and figuring out new partnerships — because, after all, there might just be a better way.</t>
  </si>
  <si>
    <t>certain, stable, unchanging, principled, passionate, committed, self-sacrificing</t>
  </si>
  <si>
    <t>People exceptionally talented in the Belief theme have certain core values that are unchanging. Out of these values emerges a defined purpose for their lives.</t>
  </si>
  <si>
    <t>missionary, contributor, believer, altruist</t>
  </si>
  <si>
    <t>passionate, uncompromising about core values</t>
  </si>
  <si>
    <t>make sacrifices for things that are important</t>
  </si>
  <si>
    <t>stability, clarity, conviction</t>
  </si>
  <si>
    <t>a cause or purpose for which to live</t>
  </si>
  <si>
    <t>altruism</t>
  </si>
  <si>
    <t>anything that does not mesh/align with my beliefs</t>
  </si>
  <si>
    <t>missionary for some idea</t>
  </si>
  <si>
    <t>set in ways</t>
  </si>
  <si>
    <t>I bring stability, clarity and conviction.
I need a cause or purpose for which to live.</t>
  </si>
  <si>
    <t>Belief: There is only one right way, so I will not be distracted by other paths
Strategic: There are many possible ways, so I must consider them all</t>
  </si>
  <si>
    <t>Belief: Seeing comes with believing
Analytical: Believing comes with seeing</t>
  </si>
  <si>
    <t>A service orientation.
A sense of trustworthiness.
Dependability and high ethics.
Stability, clarity and conviction.
A willingness to make sacrifices
 for things that are important.</t>
  </si>
  <si>
    <t>Alignment between
my work and my values.
A cause or purpose for which to strive.
A meaningful place to focus my drive and direction.</t>
  </si>
  <si>
    <t xml:space="preserve">If you possess a strong Belief theme, you have certain core values that are enduring. These values vary from one person to another, but ordinarily your Belief theme causes you to be family-oriented, altruistic, even spiritual, and to value responsibility and high ethics — both in yourself and others. These core values affect your behavior in many ways. They give your life meaning and satisfaction; in your view, success is more than money and prestige. They provide you with direction, guiding you through the temptations and distractions of life toward a consistent set of priorities. This consistency is the foundation for all your relationships. Your friends call you dependable. “I know where you stand,” they say. Your Belief makes you easy to trust. It also demands that you find work that meshes with your values. Your work must be meaningful; it must matter to you. And guided by your Belief theme it will matter only if it gives you a chance to live out your values. </t>
  </si>
  <si>
    <t>decisive, clarifying, driven, persuasive, challenging, intimidating, assertive, strong-willed, controlling, opinionated, imposing, candid</t>
  </si>
  <si>
    <t>People exceptionally talented in the Command theme have presence. They can take control of a situation and make decisions.</t>
  </si>
  <si>
    <t>controller, leader, driver, clarifier, persuader, fighter, challenger, intimidator</t>
  </si>
  <si>
    <t>direct and decisive</t>
  </si>
  <si>
    <t>push back when pushed</t>
  </si>
  <si>
    <t>emotional clarity</t>
  </si>
  <si>
    <t>challenges and conflicts</t>
  </si>
  <si>
    <t>exerting control in situations that seem out of control</t>
  </si>
  <si>
    <t>passivity and avoidance</t>
  </si>
  <si>
    <t>comfortable in the driver's seat</t>
  </si>
  <si>
    <t>bossy, dictator</t>
  </si>
  <si>
    <t>I bring emotional clarity.
I need challenges and conflicts.</t>
  </si>
  <si>
    <t>Command: People are drawn to you because they know what you think
Empathy: People are drawn to you because you know what they feel</t>
  </si>
  <si>
    <t>Command: Creates clarity through polarization
Harmony: Creates consensus through harmonization</t>
  </si>
  <si>
    <t>Emotional clarity and decisiveness.
A desire to state the truth or facts 
regardless of the implications.
A willingness to take charge.
An ability to resolve conflicts
and misunderstandings.</t>
  </si>
  <si>
    <t>Freedom to take risks.
Challenges and conflicts.
Others who will follow my lead.
Clear expectations from others.
Space to express my opinions and 
influence others.</t>
  </si>
  <si>
    <t>Command leads you to take charge. Unlike some people, you feel no discomfort with imposing your views on others. On the contrary, once your opinion is formed, you need to share it with others. Once your goal is set, you feel restless until you have aligned others with you. You are not frightened by confrontation; rather, you know that confrontation is the first step toward resolution. Whereas others may avoid facing up to life’s unpleasantness, you feel compelled to present the facts or the truth, no matter how unpleasant it may be. You need things to be clear between people and challenge them to be clear-eyed and honest. You push them to take risks. You may even intimidate them. And while some may resent this, labelling you opinionated, they often willingly hand you the reins. People are drawn toward those who take a stance and ask them to move in a certain direction. Therefore, people will be drawn to you. You have presence. You have Command.</t>
  </si>
  <si>
    <t>talkative, presenting, verbal, transparent, interactive, conversational, expressive, captivating, entertaining</t>
  </si>
  <si>
    <t>People exceptionally talented in the Communication theme generally find it easy to put their thoughts into words. They are good conversationalists and presenters.</t>
  </si>
  <si>
    <t>talker, presenter, conversationalist, storyteller, verbal processor, explainer, writer</t>
  </si>
  <si>
    <t>verbally expressive</t>
  </si>
  <si>
    <t>connect with others through words</t>
  </si>
  <si>
    <t>attention to messages that must be heard</t>
  </si>
  <si>
    <t>a sounding board, an audience</t>
  </si>
  <si>
    <t>stories and storytellers</t>
  </si>
  <si>
    <t>experience without expression</t>
  </si>
  <si>
    <t>silence is not golden</t>
  </si>
  <si>
    <t>blabbermouth</t>
  </si>
  <si>
    <t>I bring attention to messages that must be heard.
I need a sounding board, an audience.</t>
  </si>
  <si>
    <t>Communication: Telling a story helps others understand my message
Context: The re-telling of history helps others remember the past</t>
  </si>
  <si>
    <t>Communication: I think and learn best when I can talk with others
Intellection: I think and learn best when I can be alone and quiet</t>
  </si>
  <si>
    <t>Clarity when presenting to others.
A connection with others through words.
Attention to messages that must be heard.
A means for others to express their thoughts 
and ideas in captivating ways.
The ability to turn events into stories that 
others want to hear.</t>
  </si>
  <si>
    <t>To be understood.
An audience to engage.
Venues to converse with others.
Opportunities to fine-tune my messages so 
they have the most meaningful effect.</t>
  </si>
  <si>
    <t xml:space="preserve">You like to explain, to describe, to host, to speak in public, and to write. This is your Communication theme at work. Ideas are a dry beginning. Events are static. You feel a need to bring them to life, to energize them, to make them exciting and vivid. And so you turn events into stories and practice telling them. You take the dry idea and enliven it with images and examples and metaphors. You believe that most people have a very short attention span. They are bombarded by information, but very little of it survives. You want your information — whether an idea, an event, a product’s features and benefits, a discovery, or a lesson — to survive. You want to divert their attention toward you and then capture it, lock it in. This is what drives your hunt for the perfect phrase. This is what draws you toward dramatic words and powerful word combinations. This is why people like to listen to you. Your word pictures pique their interest, sharpen their world, and inspire them to act. </t>
  </si>
  <si>
    <t>scorekeeping, comparing, winning, measuring, aspiring, driven, intense, selective</t>
  </si>
  <si>
    <t>People exceptionally talented in the Competition theme measure their progress against the performance of others. They strive to win first place and revel in contests.</t>
  </si>
  <si>
    <t>winner, scorekeeper, comparer, measurer</t>
  </si>
  <si>
    <t>aware of my competitors</t>
  </si>
  <si>
    <t>strive to win</t>
  </si>
  <si>
    <t>an aspiration to be the best</t>
  </si>
  <si>
    <t>peers for comparison and motivation</t>
  </si>
  <si>
    <t>a chance to go against the best</t>
  </si>
  <si>
    <t>coming in second</t>
  </si>
  <si>
    <t>no consolation prizes — the gold medal is the only medal</t>
  </si>
  <si>
    <t>sore loser</t>
  </si>
  <si>
    <t>I bring an aspiration to be the best.
I need peers for comparison and motivation.</t>
  </si>
  <si>
    <t>Competition: The scoreboard measures my progress and validates victory
Analytical: Data quantify experience and validate theories</t>
  </si>
  <si>
    <t>Competition: When I watch others perform, I get better
Significance: When others watch me perform, I get better</t>
  </si>
  <si>
    <t xml:space="preserve">A desire to be the best.
Passion and drive to be the winner.
An ability to raise the standards of performance.
Hard work to excel, especially when compared 
with others.
</t>
  </si>
  <si>
    <t>Peers for comparison and motivation.
Measurable metrics to track progress 
against the performance of others.
Opportunities to be measured and 
compete with others for the win.</t>
  </si>
  <si>
    <t xml:space="preserve">Competition is rooted in comparison. When you look at the world, you are instinctively aware of other people’s performance. Their performance is the ultimate yardstick. No matter how hard you tried, no matter how worthy your intentions, if you reached your goal but did not outperform your peers, the achievement feels hollow. Like all competitors, you need other people. You need to compare. If you can compare, you can compete, and if you can compete, you can win. And when you win, there is no feeling quite like it. You like measurement because it facilitates comparisons. You like other competitors because they invigorate you. You like contests because they must produce a winner. You particularly like contests where you know you have the inside track to be the winner. Although you are gracious to your fellow competitors and even stoic in defeat, you don’t compete for the fun of competing. You compete to win. Over time you will come to avoid contests where winning seems unlikely. </t>
  </si>
  <si>
    <t>integrating, seeking, spiritual, comforting, perceptive, mystical, philosophic, counselling, listening, holistic, compassionate</t>
  </si>
  <si>
    <t>People exceptionally talented in the Connectedness theme have faith in the links among all things. They believe there are few coincidences and that almost every event has meaning.</t>
  </si>
  <si>
    <t>integrator, bridge-builder, environmentalist, humanitarian, communitarian, social advocate, seeker, unifier</t>
  </si>
  <si>
    <t>incredibly aware of the borderless and timeless human family</t>
  </si>
  <si>
    <t>integrate parts into wholes</t>
  </si>
  <si>
    <t>an appreciation of the mystery and wonder of life and all creation</t>
  </si>
  <si>
    <t>to be part of something bigger than myself: a family, a team, a global community, a cosmos</t>
  </si>
  <si>
    <t>circles of life and threads of continuity</t>
  </si>
  <si>
    <t>an "us vs. them" mentality</t>
  </si>
  <si>
    <t>person as body, mind and spirit</t>
  </si>
  <si>
    <t>flaky, new-ager, not in touch with reality</t>
  </si>
  <si>
    <t>I bring an appreciation of the mystery and wonder of life and all creation.
I need to be part of something bigger than myself: a family, team, global community.</t>
  </si>
  <si>
    <t>Connectedness: Aware of the inherent, invisible unity that already exists
Includer: Aware of the invisible social exclusion that often exists</t>
  </si>
  <si>
    <t>Connectedness: Accepts mystery
Analytical: Proves truth</t>
  </si>
  <si>
    <t>A big picture perspective.
An integration of parts into wholes.
A considerate, caring and accepting approach.
A desire to be a part of something bigger than myself.
An appreciation of the mystery and wonder of life and all creation.</t>
  </si>
  <si>
    <t>Opportunities to build bridges 
between people and groups.
Recognition of being part of something 
bigger than myself: a family, a team, an 
organization, a global community.
The freedom to make a greater contribution
 to projects, organizations, and causes.</t>
  </si>
  <si>
    <t xml:space="preserve">Things happen for a reason. You are sure of it. You are sure of it because in your soul you know that we are all connected. Yes, we are individuals, responsible for our own judgments and in possession of our own free will, but nonetheless we are part of something larger. Some may call it the collective unconscious. Others may label it spirit or life force. But whatever your word of choice, you gain confidence from knowing that we are not isolated from one another or from the earth and the life on it. This feeling of Connectedness implies certain responsibilities. If we are all part of a larger picture, then we must not harm others because we will be harming ourselves. We must not exploit because we will be exploiting ourselves. Your awareness of these responsibilities creates your value system. You are considerate, caring and accepting. Certain of the unity of humankind, you are a bridge builder for people of different cultures. Sensitive to the invisible hand, you can give others comfort that there is a purpose beyond our humdrum lives. The exact articles of your faith will depend on your upbringing and your culture, but your faith is strong. It sustains you and your close friends in the face of life’s mysteries. </t>
  </si>
  <si>
    <t>fair, equal, leveling, compliant, predictable, consistent, just, practical, efficient</t>
  </si>
  <si>
    <t>People exceptionally talented in the Consistency theme are keenly aware of the need to treat people the same. They crave stable routines and clear rules and procedures that everyone can follow.</t>
  </si>
  <si>
    <t>standardizer, rule-enforcer, systematizer, referee</t>
  </si>
  <si>
    <t>more interested in group needs than individual wants</t>
  </si>
  <si>
    <t>reduce variance and increase uniformity</t>
  </si>
  <si>
    <t>rules and policies that promote cultural predictability</t>
  </si>
  <si>
    <t>standard operating procedures</t>
  </si>
  <si>
    <t>repeating things in the exact same way</t>
  </si>
  <si>
    <t>unnecessary customization</t>
  </si>
  <si>
    <t>a flock of geese in formation</t>
  </si>
  <si>
    <t>rules trump relationships and results</t>
  </si>
  <si>
    <t>I bring rules and policies that promote cultural predictability.
I need standard operating procedures.</t>
  </si>
  <si>
    <t>Consistency: Treating people similarly promotes fairness
Individualization: Treating people differently promotes fairness</t>
  </si>
  <si>
    <t>Consistency: I like merry-go-rounds
Adaptability: I like roller coasters</t>
  </si>
  <si>
    <t>Reliability and steadiness.
Predictability and dependability.
Rules and policies that promote predictability.
Quick judgements that are fair to everyone involved.
An ability to reduce variance and increase uniformity.</t>
  </si>
  <si>
    <t xml:space="preserve">
Clear expectations that are 
predictable and even handed.
Standard operating procedures.
A consistent environment in which the
 rules are clear and applied to everyone equally.
</t>
  </si>
  <si>
    <t>Balance is important to you. You are keenly aware of the need to treat people the same, no matter what their station in life, so you do not want to see the scales tipped too far in any one person’s favor. In your view this leads to selfishness and individualism. It leads to a world where some people gain an unfair advantage because of their connections or their background or their greasing of the wheels. This is truly offensive to you. You see yourself as a guardian against it. In direct contrast to this world of special favors, you believe that people function best in a consistent environment where the rules are clear and are applied to everyone equally. This is an environment where people know what is expected. It is predictable and even handed. It is fair. Here each person has an even chance to show their worth.</t>
  </si>
  <si>
    <t>historical, orienting, perceptive, highlighting, collecting, studious</t>
  </si>
  <si>
    <t>People exceptionally talented in the Context theme enjoy thinking about the past. They understand the present by researching its history.</t>
  </si>
  <si>
    <t>historian, framer, recorder, archaeologist, genealogist</t>
  </si>
  <si>
    <t>appreciative of my predecessors and prior events</t>
  </si>
  <si>
    <t>remember important history</t>
  </si>
  <si>
    <t>accurate memories and valuable memorabilia</t>
  </si>
  <si>
    <t>relevant background for discussions/decisions</t>
  </si>
  <si>
    <t>the retrospective</t>
  </si>
  <si>
    <t>when the past is forgotten</t>
  </si>
  <si>
    <t>rearview mirror — essential for safe driving</t>
  </si>
  <si>
    <t>stuck in the past</t>
  </si>
  <si>
    <t>I bring accurate memories and valuable memorabilia.
I need relevant background for discussions and decisions.</t>
  </si>
  <si>
    <t>Context: I naturally remember and revere what has been
Futuristic: I naturally anticipate and imagine what could or should be</t>
  </si>
  <si>
    <t>Context: I can proceed when I understand the history
Focus: I can proceed when the goal is clear</t>
  </si>
  <si>
    <t>An understanding of the link 
between the past and the future.
An appreciation of predecessors and 
prior events - looks backwards to solve a problem.
Accurate memories and valuable memorabilia.
Relevant information for decision-making.</t>
  </si>
  <si>
    <t>Time to orient to the present.
Opportunities to ask questions.
An understanding of the history in order to proceed.
Chances to explain the thinking behind my actions.
Relevant background information 
for discussions and decisions.</t>
  </si>
  <si>
    <t xml:space="preserve">You look back. You look back because that is where the answers lie. You look back to understand the present. From your vantage point the present is unstable, a confusing clamor of competing voices. It is only by casting your mind back to an earlier time, a time when the plans were being drawn up, that the present regains its stability. The earlier time was a simpler time. It was a time of blueprints. As you look back, you begin to see these blueprints emerge. You realize what the initial intentions were. These blueprints or intentions have since become so embellished that they are almost unrecognizable, but now this Context theme reveals them again. This understanding brings you confidence. No longer disoriented, you make better decisions because you sense the underlying structure. You become a better partner because you understand how your colleagues came to be who they are. And counterintuitively you become wiser about the future because you saw its seeds being sown in the past. Faced with new people and new situations, it will take you a little time to orient yourself, but you must give yourself this time. You must discipline yourself to ask the questions and allow the blueprints to emerge because no matter what the situation, if you haven’t seen the blueprints, you will have less confidence in your decisions. </t>
  </si>
  <si>
    <t>careful, guarded, conservative, sensible, thoughtful, serious, confidential, observant, vigilant, risk-averse, private, compliant</t>
  </si>
  <si>
    <t>People exceptionally talented in the Deliberative theme are best described by the serious care they take in making decisions or choices. They anticipate obstacles.</t>
  </si>
  <si>
    <t>risk-assessor, preventer, guardian, planner</t>
  </si>
  <si>
    <t>a vigilant observer of potential risk</t>
  </si>
  <si>
    <t>anticipate things that could go wrong</t>
  </si>
  <si>
    <t>a thorough and conscientious approach</t>
  </si>
  <si>
    <t>time to listen and think before being expected to speak</t>
  </si>
  <si>
    <t>restraint and caution in the face of risk</t>
  </si>
  <si>
    <t>a rush to judgment</t>
  </si>
  <si>
    <t>an ounce of prevention is worth a pound of cure</t>
  </si>
  <si>
    <t>hesitant — it's the early bird that gets the worm</t>
  </si>
  <si>
    <t>I bring a thorough and conscientious approach.
I need time to listen and think before being expected to speak.</t>
  </si>
  <si>
    <t>Deliberative: Like a brake, I tend to slow things down
Activator: Like an accelerator, I tend to speed things up</t>
  </si>
  <si>
    <t>Deliberative: Socially cautious
Woo: Socially adventurous</t>
  </si>
  <si>
    <t>Accuracy and stability.
A reduction of risks and 
an anticipation of obstacles.
Sound decisions based on 
information gathered from others.
A thorough and conscientious approach.
Stability when navigating through uncertainty.</t>
  </si>
  <si>
    <t>Opportunities to plan ahead and carefully 
consider the potential obstacles.
Time to listen and think before 
being expected to speak.
A close, small network of 
competent and trusted colleagues.
Work that is rooted in careful, thoughtful
thinking, not popularity or spontaneity.</t>
  </si>
  <si>
    <t>You are careful. You are vigilant. You are a private person. You know that the world is an unpredictable place. Everything may seem in order, but beneath the surface you sense the many risks. Rather than denying these risks, you draw each one out into the open. Then each risk can be identified, assessed and ultimately reduced. Thus, you are a fairly serious person who approaches life with a certain reserve. For example, you like to plan ahead so as to anticipate what might go wrong. You select your friends cautiously and keep your own counsel when the conversation turns to personal matters. You are careful not to give too much praise and recognition, lest it be misconstrued. If some people don’t like you because you are not as effusive as others, then so be it. For you, life is not a popularity contest. Life is something of a minefield. Others can run through it recklessly if they so choose, but you take a different approach. You identify the dangers, weigh their relative impact, and then place your feet deliberately. You walk with care.</t>
  </si>
  <si>
    <t>patient, perceptive, effective, encouraging, investing, others-oriented, observant, growth-oriented, helpful, self-sacrificing</t>
  </si>
  <si>
    <t>People exceptionally talented in the Developer theme recognize and cultivate the potential in others. They spot the signs of each small improvement and derive satisfaction from evidence of progress.</t>
  </si>
  <si>
    <t>investor, coach, mentor, teacher, encourager, stretcher</t>
  </si>
  <si>
    <t>patient with the inexperienced and unseasoned</t>
  </si>
  <si>
    <t>get satisfaction from the growth of others</t>
  </si>
  <si>
    <t>a commitment (time and energy) to human growth</t>
  </si>
  <si>
    <t>someone to invest in</t>
  </si>
  <si>
    <t>human potential and progress</t>
  </si>
  <si>
    <t>wasted or unrealized potential</t>
  </si>
  <si>
    <t>a parent's patience with a baby learning to walk</t>
  </si>
  <si>
    <t>wastes time on low performers</t>
  </si>
  <si>
    <t>I bring a commitment (time and energy) to human growth.
I need someone to invest in.</t>
  </si>
  <si>
    <t xml:space="preserve">Developer: Interested in getting people done
Achiever: Interested in getting work done </t>
  </si>
  <si>
    <t>Developer: I notice and promote growth in others
Maximizer: I notice and promote excellence</t>
  </si>
  <si>
    <t>A desire to help others grow.
Patience with the inexperienced.
An awareness of improvements in others.
A commitment (time and energy) in helping
 others improve.</t>
  </si>
  <si>
    <t>Someone to invest in.
Interactions with others.
Freedom to encourage others’ development.
Opportunities to recognize and praise others.</t>
  </si>
  <si>
    <t xml:space="preserve">You see the potential in others. Very often, in fact, potential is all you see. In your view no individual is fully formed. On the contrary, each individual is a work in progress, alive with possibilities. And you are drawn toward people for this very reason. When you interact with others, your goal is to help them experience success. You look for ways to challenge them. You devise interesting experiences that can stretch them and help them grow. And all the while you are on the lookout for the signs of growth — a new behavior learned or modified, a slight improvement in a skill, a glimpse of excellence or of “flow” where previously there were only halting steps. For you these small increments — invisible to some — are clear signs of potential being realized. These signs of growth in others are your fuel. They bring you strength and satisfaction. Over time many will seek you out for help and encouragement because on some level they know that your helpfulness is both genuine and fulfilling to you. </t>
  </si>
  <si>
    <t>predictable, detail-oriented, organized, efficient, meticulous, structured, neat, orderly, timely, rehearsed, planned, exact</t>
  </si>
  <si>
    <t>People exceptionally talented in the Discipline theme enjoy routine and structure. Their world is best described by the order they create.</t>
  </si>
  <si>
    <t>organizer, planner, self-controller, architect, structurer, perfectionist</t>
  </si>
  <si>
    <t>an efficient manager of limited resources</t>
  </si>
  <si>
    <t>plan in advance and then follow the plan</t>
  </si>
  <si>
    <t>precision and detail orientation</t>
  </si>
  <si>
    <t>a structured and organized environment</t>
  </si>
  <si>
    <t>things that are organized and orderly</t>
  </si>
  <si>
    <t>chaos and confusion, flying by the seat of one’s pants</t>
  </si>
  <si>
    <t>having their ducks in a row</t>
  </si>
  <si>
    <t>may be resistant to change</t>
  </si>
  <si>
    <t>I bring precision and detail orientation.
I need a structured and organized environment.</t>
  </si>
  <si>
    <t>Discipline: I meet deadlines because it makes me feel good
Responsibility: I meet deadlines because it makes others respect me</t>
  </si>
  <si>
    <t>Discipline: Can't see the forest for the trees
Connectedness: Can't see the trees for the forest</t>
  </si>
  <si>
    <t>Order and structure.
A precision and detail orientation.
An efficient use of limited resources.
Systems to gain efficiency and ensure timeliness.
Organizational awareness to get things done on time.
A cause to follow the process and maintain stability.</t>
  </si>
  <si>
    <t>Opportunities to plan in advance and
time to adjust the plan when priorities change.
Clarity of expectations and desired outcomes.
A structured and organized environment.</t>
  </si>
  <si>
    <t>Your world needs to be predictable. It needs to be ordered and planned. So you instinctively impose structure on your world. You set up routines. You focus on timelines and deadlines. You break long-term projects into a series of specific short-term plans, and you work through each plan diligently. You are not necessarily neat and clean, but you do need precision. Faced with the inherent messiness of life, you want to feel in control. The routines, the timelines, the structure, all of these help create this feeling of control. Lacking this theme of Discipline, others may sometimes resent your need for order, but there need not be conflict. You must understand that not everyone feels your urge for predictability; they have other ways of getting things done. Likewise, you can help them understand and even appreciate your need for structure. Your dislike of surprises, your impatience with errors, your routines and your detail orientation don’t need to be misinterpreted as controlling behaviors that box people in. Rather, these behaviors can be understood as your instinctive method for maintaining your progress and your productivity in the face of life’s many distractions.</t>
  </si>
  <si>
    <t>listening, emotional, expressive, sensitive, aware, intuitive, confidential, helpful, sensate, instinctive</t>
  </si>
  <si>
    <t>People exceptionally talented in the Empathy theme can sense other people’s feelings by imagining themselves in others’ lives or situations.</t>
  </si>
  <si>
    <t>feeler, confidant, expresser, sage, absorber, listener, resonator, sensor</t>
  </si>
  <si>
    <t>an emotional person</t>
  </si>
  <si>
    <t>make the visceral explicit</t>
  </si>
  <si>
    <t>emotional intelligence</t>
  </si>
  <si>
    <t>freedom to laugh, cry, vent</t>
  </si>
  <si>
    <t>the gladness, sadness, madness of humanity</t>
  </si>
  <si>
    <t>those things that block or limit emotional expression</t>
  </si>
  <si>
    <t>a person's affect will often determine their effect</t>
  </si>
  <si>
    <t>bleeding heart</t>
  </si>
  <si>
    <t>I bring emotional intelligence.
I need freedom to laugh, cry and vent.</t>
  </si>
  <si>
    <t>Empathy: I usually can tell how someone feels
Individualization: I usually can tell who someone is</t>
  </si>
  <si>
    <t>Empathy: Intuition helps me decide what to do
Analytical: Data help me decide what to do</t>
  </si>
  <si>
    <t>Emotional Intelligence.
Emotional comfort and stability.
Emotional depth to relationships.
An awareness of the needs, unvoiced 
questions and emotions of others.
A view of the world through the eyes of others.
The right words to help others express their feelings.</t>
  </si>
  <si>
    <t>Meaningful relationships.
Freedom to express my feelings.
A value for emotional language
Opportunities to make decisions based on intuition.</t>
  </si>
  <si>
    <t xml:space="preserve">You can sense the emotions of those around you. You can feel what they are feeling as though their feelings are your own. Intuitively, you are able to see the world through their eyes and share their perspective. You do not necessarily agree with each person’s perspective. You do not necessarily feel pity for each person’s predicament — this would be sympathy, not Empathy. You do not necessarily condone the choices each person makes, but you do understand. This instinctive ability to understand is powerful. You hear the unvoiced questions. You anticipate the need. Where others grapple for words, you seem to find the right words and the right tone. You help people find the right phrases to express their feelings — to themselves as well as to others. You help them give voice to their emotional life. For all these reasons other people are drawn to you. </t>
  </si>
  <si>
    <t>goal-oriented, persevering, driven, efficient, single-minded, progress-aware, selective, distraction-averse</t>
  </si>
  <si>
    <t>People exceptionally talented in the Focus theme can take a direction, follow through and make the corrections necessary to stay on track. They prioritize, then act.</t>
  </si>
  <si>
    <t>concentrator, pritoritizer, rudder, director, guide, goal setter</t>
  </si>
  <si>
    <t>intensely and intentionally single-minded</t>
  </si>
  <si>
    <t>persevere until the goal is reached</t>
  </si>
  <si>
    <t>clarity through concentration and direction</t>
  </si>
  <si>
    <t>a goal to establish priorities</t>
  </si>
  <si>
    <t>to begin with the end in mind</t>
  </si>
  <si>
    <t>going off on misdirected tangents</t>
  </si>
  <si>
    <t>"in the zone"</t>
  </si>
  <si>
    <t>destination mentally may limit enjoyment of the journey</t>
  </si>
  <si>
    <t>I bring clarity through concentration and direction.
I need a goal to establish priorities.</t>
  </si>
  <si>
    <t>Focus: I have a goal
Futuristic: I have a dream</t>
  </si>
  <si>
    <t>Focus: I have a goal I plan to reach
Discipline: I have a plan to reach my goal</t>
  </si>
  <si>
    <t>Independence and ownership.
An ability to prioritize and then act.
Perseverance until the goal is achieved.
Clarity through concentration and direction.
An intense and intentional single-minded focus.
Help to others in setting goals and staying on track.</t>
  </si>
  <si>
    <t>Something to aim for.
Goals to establish priorities.
Proof to demonstrate progress.
Freedom to work independently.
Opportunities to discuss my goals 
and measure the progress toward them.
Allocated time to work without interruptions.</t>
  </si>
  <si>
    <t>“Where am I headed?” you ask yourself. You ask this question every day. Guided by this theme of Focus, you need a clear destination. Lacking one, your life and your work can quickly become frustrating. And so each year, each month and even each week you set goals. These goals then serve as your compass, helping you determine priorities and make the necessary corrections to get back on course. Your Focus is powerful because it forces you to filter; you instinctively evaluate whether or not a particular action will help you move toward your goal. Those that don’t are ignored. In the end, then, your Focus forces you to be efficient. Naturally, the flip side of this is that it causes you to become impatient with delays, obstacles and even tangents, no matter how intriguing they appear to be. This makes you an extremely valuable team member. When others start to wander down other avenues, you bring them back to the main road. Your Focus reminds everyone that if something is not helping you move toward your destination, then it is not important. And if it is not important, then it is not worth your time. You keep everyone on point.</t>
  </si>
  <si>
    <t>creative, inspiring, vivid, anticipating, imaginative, expressive, communicating, perceptive, future-oriented</t>
  </si>
  <si>
    <t>People exceptionally talented in the Futuristic theme are inspired by the future and what could be. They energize others with their visions of the future.</t>
  </si>
  <si>
    <t>forecaster, visionary, dreamer, predictor, imaginer, anticipator</t>
  </si>
  <si>
    <t>fascinated with tomorrow</t>
  </si>
  <si>
    <t>anticipate and imagine what could or should be</t>
  </si>
  <si>
    <t>previews, predictions, forecasts</t>
  </si>
  <si>
    <t>opportunities to talk about the foreseen future</t>
  </si>
  <si>
    <t>the inspiration that comes from dreaming</t>
  </si>
  <si>
    <t>contentment with the status quo</t>
  </si>
  <si>
    <t>visionary</t>
  </si>
  <si>
    <t>head in the clouds</t>
  </si>
  <si>
    <t>I bring previews, predictions and forecasts.
I need opportunities to talk about the foreseen future.</t>
  </si>
  <si>
    <t>Futuristic: I'm so preoccupied with tomorrow that I'm not ready for today
Adaptability: I'm so occupied with today that I'm not ready for tomorrow</t>
  </si>
  <si>
    <t>Futuristic: I can see a better world 
Strategic: I can see the route that will take us to a better world</t>
  </si>
  <si>
    <t>Previews, predictions and forecasts.
A forward looking focus for what could be.
An eye for detail in what the future might hold.
Inspiration and energy with visions of the future.</t>
  </si>
  <si>
    <t>Time to think, write and plan for the future.
Opportunities to talk about the foreseen future.
Occasions to refine my message about the future.
Venues to describe the future I imagine, providing details and ideas with others.</t>
  </si>
  <si>
    <t xml:space="preserve">“Wouldn’t it be great if . . .” You are the kind of person who loves to peer over the horizon. The future fascinates you. As if it were projected on the wall, you see in detail what the future might hold, and this detailed picture keeps pulling you forward, into tomorrow. While the exact content of the picture will depend on your other strengths and interests — a better product, a better team, a better life or a better world — it will always be inspirational to you. You are a dreamer who sees visions of what could be and who cherishes those visions. When the present proves too frustrating and the people around you too pragmatic, you conjure up your visions of the future and they energize you. They can energize others, too. In fact, very often people look to you to describe your visions of the future. They want a picture that can raise their sights and thereby their spirits. You can paint it for them. Practice. Choose your words carefully. Make the picture as vivid as possible. People will want to latch on to the hope you bring. </t>
  </si>
  <si>
    <t>practical, concrete, conflict-reducing, collaborative, agreeable, task-oriented</t>
  </si>
  <si>
    <t>People exceptionally talented in the Harmony theme look for consensus. They don’t enjoy conflict; rather, they seek areas of agreement.</t>
  </si>
  <si>
    <t>mediator, negotiator, arbitrator, ombudsman, ambassador, diplomat, pragmatist, peacemaker</t>
  </si>
  <si>
    <t>calm, even-keeled</t>
  </si>
  <si>
    <t>seek to eliminate the waste of emotional energy</t>
  </si>
  <si>
    <t>a peace-loving, conflict-resistant approach</t>
  </si>
  <si>
    <t>areas of agreement, common ground</t>
  </si>
  <si>
    <t>the sacrifice personal agendas to facilitate group performance</t>
  </si>
  <si>
    <t>negative effects of friction</t>
  </si>
  <si>
    <t>smoothing ruffled feathers</t>
  </si>
  <si>
    <t>afraid of conflict</t>
  </si>
  <si>
    <t>I bring a peace-loving, conflict-resistant approach.
I need areas of agreement, common ground.</t>
  </si>
  <si>
    <t>Harmony: Being interdependent, I willingly defer to experts
Self-Assurance: Being independent, I confidently rely on my own expertise</t>
  </si>
  <si>
    <t>Harmony: Let's do what works best
Belief: I want to do what matters most</t>
  </si>
  <si>
    <t>Calmness amongst confusion.
Balance in one-sided situations.
The glue to hold a team together.
A practical and pragmatic approach.
Conflict reduction by seeking areas of 
agreement.</t>
  </si>
  <si>
    <t>Limited conflict and friction.
A focus on practical matters 
with scope to take clear action.
Opportunities to help others work 
together to find common ground.
Clarity and confidence in my approach.</t>
  </si>
  <si>
    <t>You look for areas of agreement. In your view there is little to be gained from conflict and friction, so you seek to hold them to a minimum. When you know that the people around you hold differing views, you try to find the common ground. You try to steer them away from confrontation and toward harmony. In fact, harmony is one of your guiding values. You can’t quite believe how much time is wasted by people trying to impose their views on others. Wouldn’t we all be more productive if we kept our opinions in check and instead looked for consensus and support? You believe we would, and you live by that belief. When others are sounding off about their goals, their claims and their fervently held opinions, you hold your peace. When others strike out in a direction, you will willingly, in the service of harmony, modify your own objectives to merge with theirs (as long as their basic values do not clash with yours). When others start to argue about their pet theory or concept, you steer clear of the debate, preferring to talk about practical, down-to-earth matters on which you can all agree. In your view we are all in the same boat, and we need this boat to get where we are going. It is a good boat. There is no need to rock it just to show that you can.</t>
  </si>
  <si>
    <t>spontaneous, creative, innovative, collaborative, artistic, insightful, resourceful, stimulating</t>
  </si>
  <si>
    <t>People exceptionally talented in the Ideation theme are fascinated by ideas. They are able to find connections between seemingly disparate phenomena.</t>
  </si>
  <si>
    <t>inventor, creator, designer, artist, innovator, brainstormer, novelist</t>
  </si>
  <si>
    <t>unaffected by the ambiguity and risk of innovation</t>
  </si>
  <si>
    <t>think outside the box</t>
  </si>
  <si>
    <t>new and fresh perspectives</t>
  </si>
  <si>
    <t>freedom to explore possibilities without restraints or limits</t>
  </si>
  <si>
    <t>coming up with something brand new</t>
  </si>
  <si>
    <t>doing what we have always done</t>
  </si>
  <si>
    <t>creativity of an artist, blank canvas or page, lump of clay</t>
  </si>
  <si>
    <t>impractical</t>
  </si>
  <si>
    <t>I bring new and fresh perspectives.
I need freedom to explore possibilities without restraints or limits.</t>
  </si>
  <si>
    <t>Ideation: A blue-sky approach of creative innovation is the best way to get a competitive advantage
Harmony: The down-to-earth approach of efficient collaboration is the best way to get a competitive advantage</t>
  </si>
  <si>
    <t>Ideation: I open the windows of my mind to increase the possibility of discovery
Focus: I close the windows of my mind to decrease the possibility of distraction</t>
  </si>
  <si>
    <t>A fascination with ideas.
Creativity and originality.
New and fresh perspectives.
Thinking that is outside the box.
An ability to find connections between 
seemingly unrelated ideas.</t>
  </si>
  <si>
    <t>Variety of work.
Creative freedom.
Freedom to explore possibilities 
without restraints or limitations.
Opportunities to apply creative ideas.</t>
  </si>
  <si>
    <t>You are fascinated by ideas. What is an idea? An idea is a concept, the best explanation of the most events. You are delighted when you discover beneath the complex surface an elegantly simple concept to explain why things are the way they are. An idea is a connection. Yours is the kind of mind that is always looking for connections, and so you are intrigued when seemingly disparate phenomena can be linked by an obscure connection. An idea is a new perspective on familiar challenges. You revel in taking the world we all know and turning it around so we can view it from a strange but strangely enlightening angle. You love all these ideas because they are profound, because they are novel, because they are clarifying, because they are contrary, because they are bizarre. For all these reasons you derive a jolt of energy whenever a new idea occurs to you. Others may label you creative or original or conceptual or even smart. Perhaps you are all of these. Who can be sure? What you are sure of is that ideas are thrilling. And on most days this is enough.</t>
  </si>
  <si>
    <t>accepting, tolerant, interactive, perceptive, others-oriented, welcoming, sensitive, integrating</t>
  </si>
  <si>
    <t>People exceptionally talented in the Includer theme accept others. They show awareness of those who feel left out and make an effort to include them.</t>
  </si>
  <si>
    <t>acceptor, tolerator, inviter, welcomer, assimilator, barrier-buster</t>
  </si>
  <si>
    <t>aware of exclusion and understand its repercussions</t>
  </si>
  <si>
    <t>shrink the gap between the haves and have-nots</t>
  </si>
  <si>
    <t>a high level of tolerance with and acceptance of diversity</t>
  </si>
  <si>
    <t>room for everyone</t>
  </si>
  <si>
    <t>assimilation and integration</t>
  </si>
  <si>
    <t>cliques</t>
  </si>
  <si>
    <t>motto — all are welcome here</t>
  </si>
  <si>
    <t>indiscriminate</t>
  </si>
  <si>
    <t>I bring a high level of tolerance with acceptance of diversity.
I need room for everyone.</t>
  </si>
  <si>
    <t>Includer: Indiscriminately accepting of everyone who joins the group
Maximizer: Selective about who joins the group</t>
  </si>
  <si>
    <t>Includer: I work for the acceptance of those on the outside
Harmony: I work for the agreement of those on the inside</t>
  </si>
  <si>
    <t>A fundamental conviction that 
all people are equally important.
A keen awareness of those left out and
 the ability to make an effort to include them.
A level of tolerance and acceptance of diversity.
An awareness of who should be involved in a 
decision or project.</t>
  </si>
  <si>
    <t>Room for everyone.
Opportunities to bring 
diverse groups of people together.
Roles that include working with others.
An environment built on respect for each individual.</t>
  </si>
  <si>
    <t>“Stretch the circle wider.” This is the philosophy around which you orient your life. You want to include people and make them feel part of the group. In direct contrast to those who are drawn only to exclusive groups, you actively avoid those groups that exclude others. You want to expand the group so that as many people as possible can benefit from its support. You hate the sight of someone on the outside looking in. You want to draw them in so that they can feel the warmth of the group. You are an instinctively accepting person. Regardless of race or sex or nationality or personality or faith, you cast few judgments. Judgments can hurt a person’s feelings. Why do that if you don’t have to? Your accepting nature does not necessarily rest on a belief that each of us is different and that one should respect these differences. Rather, it rests on your conviction that fundamentally we are all the same. We are all equally important. Thus, no one should be ignored. Each of us should be included. It is the least we all deserve.</t>
  </si>
  <si>
    <t>aware, unique, perceptive, people-oriented, strengths-oriented, astute, fair, accurate, insightful, diverse</t>
  </si>
  <si>
    <t>People exceptionally talented in the Individualization theme are intrigued with the unique qualities of each person. They have a gift for figuring out how different people can work together productively.</t>
  </si>
  <si>
    <t>customizer, observer, acceptor, noticer, spotter, anthropologist, novelist, biographer</t>
  </si>
  <si>
    <t>a customizer</t>
  </si>
  <si>
    <t>see the potential in human diversity rather than its problem</t>
  </si>
  <si>
    <t>an understanding of people that is valuable for placement</t>
  </si>
  <si>
    <t>individualized expectations that are created to fit a person</t>
  </si>
  <si>
    <t>people getting to do what they do best</t>
  </si>
  <si>
    <t>a one-size-fits-all approach</t>
  </si>
  <si>
    <t>casting director — uses intelligence about people</t>
  </si>
  <si>
    <t>sacrifices group need for individual needs</t>
  </si>
  <si>
    <t>I bring an understanding of people that is valuable for placement.
I need individualized expectations that are created to fit a person.</t>
  </si>
  <si>
    <t>Individualization: Starts with a person and finds the right job for them
Arranger: Starts with a job that needs to get done and finds the right person for it</t>
  </si>
  <si>
    <t>Individualization: I know who you are
Relator: I want to know you, and I want you to know me</t>
  </si>
  <si>
    <t>An understanding of people 
that is valuable for placement.
A perception of the talents in others.
A tailored approach for each person.
A way to easily figure out how different
people can work together productively.
An eye for the uniqueness in people, data or objects.</t>
  </si>
  <si>
    <t>Flexibility to customize the 
approach with each individual.
Venues to identify and put to use 
each individual’s unique strengths.
Freedom to treat each person differently.</t>
  </si>
  <si>
    <t>Your Individualization theme leads you to be intrigued by the unique qualities of each person. You are impatient with generalizations or "types" because you don't want to obscure what is special and distinct about each person. Instead, you focus on the differences between individuals. You instinctively observe each person's style, each person's motivation, how each thinks and how each builds relationships. You hear the one-of-a-kind stories in each person's life. This theme explains why you pick your friends just the right birthday gift, why you know that one person prefers praise in public and another detests it, and why you tailor your teaching style to accommodate one person's need to be shown and another's desire to "figure it out as I go." Because you are such a keen observer of other people's strengths, you can draw out the best in each person. This Individualization theme also helps you build productive teams. While some search around for the perfect team "structure" or "process," you know instinctively that the secret to great teams is casting by individual strengths so that everyone can do a lot of what they do well.</t>
  </si>
  <si>
    <t>resourceful, collecting, inquisitive, utility-aware, generous, well-read, knowledgeable, investigative</t>
  </si>
  <si>
    <t>People exceptionally talented in the Input theme have a need to collect and archive. They may accumulate information, ideas, artifacts or even relationships.</t>
  </si>
  <si>
    <t>archivist, librarian, collector, absorber, curator, resourcer, circulator</t>
  </si>
  <si>
    <t>utilitarian resource collector</t>
  </si>
  <si>
    <t>hang on to things that could be helpful resources for others</t>
  </si>
  <si>
    <t>tangible tools that can facilitate growth and performance</t>
  </si>
  <si>
    <t>space to store the resources I naturally acquire</t>
  </si>
  <si>
    <t>to provide relevant and tangible help</t>
  </si>
  <si>
    <t>not having things that would be useful to others</t>
  </si>
  <si>
    <t>sponge — absorbent (input) dispenser (output)</t>
  </si>
  <si>
    <t>packrat with too much lying around</t>
  </si>
  <si>
    <t>I bring tangible tools that can facilitate growth and performance.
I need space to store the resources I naturally acquire.</t>
  </si>
  <si>
    <t>Input: I help people by sharing tangible tools I have acquired
Ideation: I help people by sharing creative ideas I have conceived</t>
  </si>
  <si>
    <t>Input: I love to collect things that are potentially helpful
Learner: I love the process of learning</t>
  </si>
  <si>
    <t>Tangible tools or information that 
can facilitate growth and performance.
A natural curiosity and craving for more.
A vast collection of all kinds of information or things.</t>
  </si>
  <si>
    <t>Freedom to discover more.
Opportunities to be well-informed.
Time to read, research and explore.
Space to store the resources acquired.
Opportunities to share information; writing, conversations, quizzes.</t>
  </si>
  <si>
    <t>You are inquisitive. You collect things. You might collect information — words, facts, books and quotations — or you might collect tangible objects such as butterflies, baseball cards, porcelain dolls or sepia photographs. Whatever you collect, you collect it because it interests you. And yours is the kind of mind that finds so many things interesting. The world is exciting precisely because of its infinite variety and complexity. If you read a great deal, it is not necessarily to refine your theories but, rather, to add more information to your archives. If you like to travel, it is because each new location offers novel artefacts and facts. These can be acquired and then stored away. Why are they worth storing? At the time of storing it is often hard to say exactly when or why you might need them, but who knows when they might become useful? With all those possible uses in mind, you really don’t feel comfortable throwing anything away. So you keep acquiring and compiling and filing stuff away. It’s interesting. It keeps your mind fresh. And perhaps one day some of it will prove valuable.</t>
  </si>
  <si>
    <t>introspective, solitary, intellectual, philosophical, in-depth, reflective, discontent, thinking, intense, musing, driven</t>
  </si>
  <si>
    <t>People exceptionally talented in the Intellection theme are characterized by their intellectual activity. They are introspective and appreciate intellectual discussions.</t>
  </si>
  <si>
    <t>thinker, philosopher, discussant, muser, loner, writer, blogger</t>
  </si>
  <si>
    <t>conceptual, deep, solitary</t>
  </si>
  <si>
    <t>see thinking as synonymous with doing</t>
  </si>
  <si>
    <t>depth of understanding and wisdom</t>
  </si>
  <si>
    <t>time for reflection and meditation</t>
  </si>
  <si>
    <t>the theoretical because it is the precursor to the practical</t>
  </si>
  <si>
    <t>a thoughtless approach to anything</t>
  </si>
  <si>
    <t>drilling deep, plumbing the depths</t>
  </si>
  <si>
    <t>isolated and aloof</t>
  </si>
  <si>
    <t>I bring depth of understanding and wisdom.
I need time for reflection and meditation.</t>
  </si>
  <si>
    <t>Intellection: Thinks about concepts that need to be understood
Restorative: Thinks about problems that need to be solved</t>
  </si>
  <si>
    <t>Intellection: An inquiring approach to growth and learning
Input: An acquiring approach to growth and learning</t>
  </si>
  <si>
    <t>The ability to explain 
complicated subjects in simple terms.
An appetite for thinking and reflection.
A depth of understanding and wisdom.
Energy and desire to think about areas of interest.
Valuable insights that might otherwise be overlooked.</t>
  </si>
  <si>
    <t>Complex issues to understand.
Time for reflection and meditation.
Others who will challenge my thinking.
Opportunities for intellectual discussions.
Occasions to read and analyze information.</t>
  </si>
  <si>
    <t xml:space="preserve">You like to think. You like mental activity. You like exercising the “muscles” of your brain, stretching them in multiple directions. This need for mental activity may be focused; for example, you may be trying to solve a problem or develop an idea or understand another person’s feelings. The exact focus will depend on your other strengths. On the other hand, this mental activity may very well lack focus. The theme of Intellection does not dictate what you are thinking about; it simply describes that you like to think. You are the kind of person who enjoys your time alone because it is your time for musing and reflection. You are introspective. In a sense you are your own best companion, as you pose yourself questions and try out answers on yourself to see how they sound. This introspection may lead you to a slight sense of discontent as you compare what you are actually doing with all the thoughts and ideas that your mind conceives. Or this introspection may tend toward more pragmatic matters such as the events of the day or a conversation that you plan to have later. Wherever it leads you, this mental hum is one of the constants of your life. </t>
  </si>
  <si>
    <t>curious, interested, inquisitive, open-minded, studious, passionate, competent</t>
  </si>
  <si>
    <t>People exceptionally talented in the Learner theme have a great desire to learn and want to continuously improve. The process of learning, rather than the outcome, excites them.</t>
  </si>
  <si>
    <t>student, explorer, discoverer, self-helper, continuous-improver, expert</t>
  </si>
  <si>
    <t>one who enjoys the experience of being a learner</t>
  </si>
  <si>
    <t>follow the things that interest me</t>
  </si>
  <si>
    <t>a learning perspective</t>
  </si>
  <si>
    <t>exposure to new information and experiences</t>
  </si>
  <si>
    <t>to live on the frontier/the cutting edge</t>
  </si>
  <si>
    <t>knowing it all and know-it-alls</t>
  </si>
  <si>
    <t>yes to learning curves, no to learning plateaus</t>
  </si>
  <si>
    <t>curiosity may lead to irrelevance or non-productivity</t>
  </si>
  <si>
    <t>I bring a learning perspective and excitement for the learning process.
I need exposure to new information and experiences.</t>
  </si>
  <si>
    <t>Learner: I am always interested in learning something new
Woo: I am always interested in meeting someone new</t>
  </si>
  <si>
    <t>Learner: My interests guide my intentions
Focus: My intentions guide my interests</t>
  </si>
  <si>
    <t>A more complete picture.
An inquisitive mind with a 
desire to learn and find out more.
A curiosity to discover new things.
A desire for continuous improvement.
Courage when venturing into the unknown.</t>
  </si>
  <si>
    <t>Room to grow and develop.
Ongoing learning opportunities.
Times to share or apply the information learned.
Exposure to new information, opportunities 
and experiences.
Variety.</t>
  </si>
  <si>
    <t>You love to learn. The subject matter that interests you most will be determined by your other themes and experiences, but whatever the subject, you will always be drawn to the process of learning. The process, more than the content or the result, is especially exciting for you. You are energized by the steady and deliberate journey from ignorance to competence. The thrill of the first few facts, the early efforts to recite or practice what you have learned, the growing confidence of a skill mastered — this is the process that entices you. Your excitement leads you to engage in adult learning experiences — yoga or piano lessons or graduate classes. It enables you to thrive in dynamic work environments where you are asked to take on short project assignments and are expected to learn a lot about the new subject matter in a short period of time and then move on to the next one. This Learner theme does not necessarily mean that you seek to become the subject matter expert, or that you are striving for the respect that accompanies a professional or academic credential. The outcome of the learning is less significant than the “getting there.”</t>
  </si>
  <si>
    <t>selective, strengths-oriented, quality-oriented, results-oriented, strengths-obsessed, excellence-aware, discriminating, choosy, judging, sorting, dissatisfied</t>
  </si>
  <si>
    <t>People exceptionally talented in the Maximizer theme focus on strengths as a way to stimulate personal and group excellence. They seek to transform something strong into something superb.</t>
  </si>
  <si>
    <t>leader, driver, clarifier, persuader, fighter, challenger, demander, perfectionist, quality controller</t>
  </si>
  <si>
    <t>committed to excellence</t>
  </si>
  <si>
    <t>focus on what is strong and manage around what is weak</t>
  </si>
  <si>
    <t>a quality orientation</t>
  </si>
  <si>
    <t>quality to be valued as much as quantity</t>
  </si>
  <si>
    <t>a maximum return on investments</t>
  </si>
  <si>
    <t>an obsession with weakness fixing</t>
  </si>
  <si>
    <t>good-to-great, good-better-best</t>
  </si>
  <si>
    <t>picky, never satisfied</t>
  </si>
  <si>
    <t>I bring a quality orientation.
I need quality to be valued as much as quantity.</t>
  </si>
  <si>
    <t>Maximizer: I want to build something great
Restorative: I want to fix something broken</t>
  </si>
  <si>
    <t>Maximizer: I aspire to meet or exceed a standard of excellence
Competition: I aspire to be number one</t>
  </si>
  <si>
    <t xml:space="preserve">A quality orientation.
An eye for improvement.
A commitment to excellence.
A desire for the best outcome.
A focus on strengths in self and others.
</t>
  </si>
  <si>
    <t>A measure of excellence.
Opportunities to exceed the standards.
Quality to be valued as much as quantity.
Opportunities to focus on what I do best every day.</t>
  </si>
  <si>
    <t>Excellence, not average, is your measure. Taking something from below average to slightly above average takes a great deal of effort and in your opinion is not very rewarding. Transforming something strong into something superb takes just as much effort but is much more thrilling. Strengths, whether yours or someone else’s, fascinate you. Like a diver after pearls, you search them out, watching for the tell-tale signs of a strength. A glimpse of untutored excellence, rapid learning, a skill mastered without recourse to steps — all these are clues that a strength may be in play. And having found a strength, you feel compelled to nurture it, refine it and stretch it toward excellence. You polish the pearl until it shines. This natural sorting of strengths means that others see you as discriminating. You choose to spend time with people who appreciate your particular strengths. Likewise, you are attracted to others who seem to have found and cultivated their own strengths. You tend to avoid those who want to fix you and make you well rounded. You don’t want to spend your life bemoaning what you lack. Rather, you want to capitalize on the gifts with which you are blessed. It’s more fun. It’s more productive. And, counterintuitively, it is more demanding.</t>
  </si>
  <si>
    <t>fun, optimistic, hopeful, generous, giddy, happy, enthusiastic, energetic, joyful, influential, light-hearted, dramatic, positive-minded</t>
  </si>
  <si>
    <t>People exceptionally talented in the Positivity theme have contagious enthusiasm. They are upbeat and can get others excited about what they are going to do.</t>
  </si>
  <si>
    <t>energizer, optimist, encourager, influencer, comedian, performer, celebrator, recognizer, enthusiast, promoter</t>
  </si>
  <si>
    <t>optimistic, hopeful, fun-loving</t>
  </si>
  <si>
    <t>lift and lighten emotional environments</t>
  </si>
  <si>
    <t>contagious energy and enthusiasm</t>
  </si>
  <si>
    <t>freedom to experience the joy and drama of life</t>
  </si>
  <si>
    <t>living life to its fullest</t>
  </si>
  <si>
    <t>negative people who drain the life out of others</t>
  </si>
  <si>
    <t>glass is half full, not half empty</t>
  </si>
  <si>
    <t>naïve</t>
  </si>
  <si>
    <t>I bring contagious energy and enthusiasm.
I need freedom to experience the joy and drama of life.</t>
  </si>
  <si>
    <t>Positivity: Praise can't be overdone, so I am generous with it
Deliberative: Praise can be overdone, so I use it sparingly</t>
  </si>
  <si>
    <t>Positivity: Light-hearted
Analytical: Serious-minded</t>
  </si>
  <si>
    <t>Resilience in the face of failure.
A contagious energy and enthusiasm 
that will give any dark cloud a silver lining.
A fun-loving spirit that can get others excited.</t>
  </si>
  <si>
    <t xml:space="preserve">
Interactions with others to 
share a positive perspective.
Chances to encourage others.
Freedom to experience the joy and drama of life.
Opportunities to celebrate the success of others.</t>
  </si>
  <si>
    <t>You are generous with praise, quick to smile and always on the lookout for the positive in the situation. Some call you light-hearted. Others just wish that their glass were as full as yours seems to be. But either way, people want to be around you. Their world looks better around you because your enthusiasm is contagious. Lacking your energy and optimism, some find their world drab with repetition or, worse, heavy with pressure. You seem to find a way to lighten their spirit. You inject drama into every project. You celebrate every achievement. You find ways to make everything more exciting and more vital. Some cynics may reject your energy, but you are rarely dragged down. Your Positivity won’t allow it. Somehow you can’t quite escape your conviction that it is good to be alive, that work can be fun and that no matter what the setbacks, one must never lose one’s sense of humor.</t>
  </si>
  <si>
    <t>friendly, caring, authentic, genuine, intimate, transparent, truthful, revealing</t>
  </si>
  <si>
    <t>People exceptionally talented in the Relator theme enjoy close relationships with others. They find deep satisfaction in working hard with friends to achieve a goal.</t>
  </si>
  <si>
    <t>friend, family member, loyalist, care-taker</t>
  </si>
  <si>
    <t>genuine and authentic</t>
  </si>
  <si>
    <t>get to know more about the people closest to me</t>
  </si>
  <si>
    <t>social depth and transparency</t>
  </si>
  <si>
    <t>time and opportunities for one-on-one interactions</t>
  </si>
  <si>
    <t>close, caring, mutual relationships</t>
  </si>
  <si>
    <t>the initial social discomfort of meeting someone new</t>
  </si>
  <si>
    <t>knowing and being known by friends</t>
  </si>
  <si>
    <t>cliquish cronyism</t>
  </si>
  <si>
    <t>I bring social depth and transparency.
I need time and opportunities for one-on-one interactions.</t>
  </si>
  <si>
    <t>Relator: I want to get to know more about the people I already know
Woo: I want to get to know more people</t>
  </si>
  <si>
    <t>Relator: Socially transparent, I invite my friends in
Includer: Socially inclusive, I invite outsiders in</t>
  </si>
  <si>
    <t>Social depth and transparency.
Informality that sets others at ease.
Solid, genuine, and mutually rewarding
relationships that foster trust.
An ability to work hard with
friends to achieve goals.</t>
  </si>
  <si>
    <t>Opportunities for one on one interactions.
Time to learn about the goals of others.
Outlets to learn about the talents
and strengths of those around me.
Opportunities to form meaningful, 
close relationships with colleagues.
People to be valued over processes.</t>
  </si>
  <si>
    <t>Relator describes your attitude toward your relationships. In simple terms, the Relator theme pulls you toward people you already know. You do not necessarily shy away from meeting new people — in fact, you may have other themes that cause you to enjoy the thrill of turning strangers into friends — but you do derive a great deal of pleasure and strength from being around your close friends. You are comfortable with intimacy. Once the initial connection has been made, you deliberately encourage a deepening of the relationship. You want to understand their feelings, their goals, their fears and their dreams; and you want them to understand yours. You know that this kind of closeness implies a certain amount of risk — you might be taken advantage of — but you are willing to accept that risk. For you a relationship has value only if it is genuine. And the only way to know that is to entrust yourself to the other person. The more you share with each other, the more you risk together. The more you risk together, the more each of you proves your caring is genuine. These are your steps toward real friendship, and you take them willingly.</t>
  </si>
  <si>
    <t>diligent, conscientious, judgmental, loyal, driven, dutiful, dependable, serious, self-sacrificing, committed, responsive, independent</t>
  </si>
  <si>
    <t>People exceptionally talented in the Responsibility theme take psychological ownership of what they say they will do. They are committed to stable values such as honesty and loyalty.</t>
  </si>
  <si>
    <t>owner, committer, servant, responder, perfectionist, judge, volunteer, controller</t>
  </si>
  <si>
    <t>someone others often trust to get things done</t>
  </si>
  <si>
    <t>keep promises and follow through on commitments</t>
  </si>
  <si>
    <t>dependability and loyalty</t>
  </si>
  <si>
    <t>freedom to take ownership</t>
  </si>
  <si>
    <t>the respect of others</t>
  </si>
  <si>
    <t>disappointing others and being disappointed by others</t>
  </si>
  <si>
    <t>serious owner — not disinterested renter</t>
  </si>
  <si>
    <t>can't say no or let go</t>
  </si>
  <si>
    <t>I bring dependability and loyalty.
I need freedom to take ownership.</t>
  </si>
  <si>
    <t>Responsibility: I feel intense guilt when I fail to do something right
Significance: I feel intense regret when I miss an opportunity to succeed</t>
  </si>
  <si>
    <t>Responsibility: If you can't do it right, don't do it
Activator: Doing something is always better than not doing anything</t>
  </si>
  <si>
    <t>Drive for doing things right.
Relationships built on trust.
Stable values such as
honesty, dependability and loyalty.
Ownership to deliver on promises.
Conscientiousness and impeccable ethics.</t>
  </si>
  <si>
    <t>Opportunities to take on new responsibilities.
Tasks to do with clear expectations.
An environment that values quality.
Freedom to take ownership.
Others who take their
responsibilities seriously.</t>
  </si>
  <si>
    <t>Your Responsibility theme forces you to take psychological ownership for anything you commit to, and whether large or small, you feel emotionally bound to follow it through to completion. Your good name depends on it. If for some reason you cannot deliver, you automatically start to look for ways to make it up to the other person. Apologies are not enough. Excuses and rationalizations are totally unacceptable. You will not quite be able to live with yourself until you have made restitution. This conscientiousness, this near obsession for doing things right, and your impeccable ethics, combine to create your reputation: utterly dependable. When assigning new responsibilities, people will look to you first because they know it will get done. When people come to you for help — and they soon will — you must be selective. Your willingness to volunteer may sometimes lead you to take on more than you should.</t>
  </si>
  <si>
    <t>problem-oriented, driven, investigative, weakness-oriented, responsive, unintimidated, insightful</t>
  </si>
  <si>
    <t>People exceptionally talented in the Restorative theme are adept at dealing with problems. They are good at figuring out what is wrong and resolving it.</t>
  </si>
  <si>
    <t>fixer, diagnoser, troubleshooter, investigator, rehabilitator, resuscitator</t>
  </si>
  <si>
    <t>not intimidated by points of pain or dysfunction</t>
  </si>
  <si>
    <t>look for the bug in the system, diagnose what ails</t>
  </si>
  <si>
    <t>courage and creativity to problematic situations</t>
  </si>
  <si>
    <t>problems that must be solved</t>
  </si>
  <si>
    <t>finding solutions</t>
  </si>
  <si>
    <t>the idea that problems will disappear if they are ignored</t>
  </si>
  <si>
    <t>a detective; inspecting/finding solutions</t>
  </si>
  <si>
    <t>perceived as negative because of association with problems</t>
  </si>
  <si>
    <t>I bring courage and creativity to problematic situations.
I need problems that must be solved.</t>
  </si>
  <si>
    <t>Restorative: I intentionally invade problem areas to restore the original state
Positivity: I intentionally evade problem areas to maintain my emotional state</t>
  </si>
  <si>
    <t>Restorative: Trouble-shooter
Strategic: Map-maker</t>
  </si>
  <si>
    <t>Order out of chaos.
A solution oriented mindset.
A sense of calmness with courage 
and creativity to problematic situations.
Comfort with identifying and removing obstacles 
that others may not detect.</t>
  </si>
  <si>
    <t>Problems that must be solved.
Acceptance that there is a problem.
Situations to turn around that others avoid.
Opportunities to analyze symptoms, identify
what is wrong and find the solution.</t>
  </si>
  <si>
    <t xml:space="preserve">You love to solve problems. Whereas some are dismayed when they encounter yet another breakdown, you can be energized by it. You enjoy the challenge of analyzing the symptoms, identifying what is wrong and finding the solution. You may prefer practical problems or conceptual ones or personal ones. You may seek out specific kinds of problems that you have met many times before and that you are confident you can fix. Or you may feel the greatest push when faced with complex and unfamiliar problems. Your exact preferences are determined by your other themes and experiences. But what is certain is that you enjoy bringing things back to life. It is a wonderful feeling to identify the undermining factor(s), eradicate them and restore something to its true glory. Intuitively, you know that without your intervention, this thing — this machine, this technique, this person, this company — might have ceased to function. You fixed it, resuscitated it, rekindled its vitality. Phrasing it the way you might, you saved it. </t>
  </si>
  <si>
    <t>independent, certain, confident, self-aware, self-sufficient, instinctive, intense, controlling, stable, persistent</t>
  </si>
  <si>
    <t>People exceptionally talented in the Self-Assurance theme feel confident in their ability to take risks and manage their own lives. They have an inner compass that gives them certainty in their decisions.</t>
  </si>
  <si>
    <t>influencer, controller, director, risk-taker, leader</t>
  </si>
  <si>
    <t>internally confident in the midst of external uncertainty</t>
  </si>
  <si>
    <t>seek to exert influence rather than be influenced</t>
  </si>
  <si>
    <t>a willingness to take necessary risks</t>
  </si>
  <si>
    <t>freedom to act unilaterally and independently</t>
  </si>
  <si>
    <t>being in control of my own destiny</t>
  </si>
  <si>
    <t>others telling me what to do</t>
  </si>
  <si>
    <t>internal compass, marches to beat of different drum</t>
  </si>
  <si>
    <t>arrogant, over-confident, self-sufficient</t>
  </si>
  <si>
    <t>I bring a willingness to take necessary risks.
I need freedom to act unilaterally and independently.</t>
  </si>
  <si>
    <t>Self-Assurance: Anticipates risk so that it can be engaged and overcome
Deliberative: Anticipates risk so that it can be avoided and minimized</t>
  </si>
  <si>
    <t>Self-Assurance: Certainty
Learner: Curiosity</t>
  </si>
  <si>
    <t>Initiative in the midst of uncertainty.
A willingness to take necessary risks.
The courage to take on something new.
A confidence to others "We can do this."
An inner compass to know the way forward.
A resilience to disappointments and set backs.</t>
  </si>
  <si>
    <t>Opportunities to make progress.
Flexibility to choose the way forward.
Clear feedback to help form instincts.
Freedom to act unilaterally and independently.</t>
  </si>
  <si>
    <t>Self-Assurance is similar to self-confidence. In the deepest part of you, you have faith in your strengths. You know that you are able — able to take risks, able to meet new challenges, able to stake claims and, most important, able to deliver. But Self-Assurance is more than just self-confidence. Blessed with the theme of Self-assurance, you have confidence not only in your abilities but in your judgment. When you look at the world, you know that your perspective is unique and distinct. And because no one sees exactly what you see, you know that no one can make your decisions for you. No one can tell you what to think. They can guide. They can suggest. But you alone have the authority to form conclusions, make decisions and act. This authority, this final accountability for the living of your life, does not intimidate you. On the contrary, it feels natural to you. No matter what the situation, you seem to know what the right decision is. This theme lends you an aura of certainty. Unlike many, you are not easily swayed by someone else’s arguments, no matter how persuasive they may be. This Self-Assurance may be quiet or loud, depending on your other themes, but it is solid. It is strong. Like the keel of a ship, it withstands many different pressures and keeps you on your course.</t>
  </si>
  <si>
    <t>admired, credible, successful, visible, influential, desirous, independent, audience-oriented, professional, exceptional</t>
  </si>
  <si>
    <t>People exceptionally talented in the Significance theme want to make a big impact. They are independent and prioritize projects based on how much influence they will have on their organization or people around them.</t>
  </si>
  <si>
    <t>reacher, performer, seeker, yearner, star, craver, desirer, claimer</t>
  </si>
  <si>
    <t>interested in being seen as significant so that I can accomplish something significant</t>
  </si>
  <si>
    <t>be motivated and influenced by the perceptions of others</t>
  </si>
  <si>
    <t>a desire for wanting more</t>
  </si>
  <si>
    <t>an appreciative audience that will bring out my best</t>
  </si>
  <si>
    <t>associating with successful people</t>
  </si>
  <si>
    <t>being invisible to or ignored by others</t>
  </si>
  <si>
    <t>natural performer who is comfortable with the visibility of center stage/bright lights</t>
  </si>
  <si>
    <t>attention hound, showboat</t>
  </si>
  <si>
    <t>I bring a desire for wanting and producing more.
I need an appreciative audience that will bring out my best.</t>
  </si>
  <si>
    <t>Significance: I want to be admired so I must do something admirable
Woo: I want to win others over so I must be winsome</t>
  </si>
  <si>
    <t>Significance: To be seen and heard is my desire 
Deliberative: To watch and listen is my desire</t>
  </si>
  <si>
    <t>Independence.
A focus on excellence.
A sense of importance.
Professionalism and credibility.
Determination to make a difference.</t>
  </si>
  <si>
    <t>Admiration.
Opportunities to create an impact on others.
A sense of importance in the eyes of others.
Independence and recognition for my contributions.
An appreciative audience that will bring out my best.</t>
  </si>
  <si>
    <t xml:space="preserve">You want to be very significant in the eyes of other people. In the truest sense of the word you want to be recognized. You want to be heard. You want to stand out. You want to be known. In particular, you want to be known and appreciated for the unique strengths you bring. You feel a need to be admired as credible, professional and successful. Likewise, you want to associate with others who are credible, professional and successful. And if they aren’t, you will push them to achieve until they are. Or you will move on. An independent spirit, you want your work to be a way of life rather than a job, and in that work you want to be given free rein, the leeway to do things your way. Your yearnings feel intense to you, and you honor those yearnings. And so your life is filled with goals, achievements or qualifications that you crave. Whatever your focus — and each person is distinct — your Significance theme will keep pulling you upward, away from the mediocre toward the exceptional. It is the theme that keeps you reaching. </t>
  </si>
  <si>
    <t>creative, clear, option-aware, intuitive, future-oriented, anticipating, selective, thoughtful, insightful</t>
  </si>
  <si>
    <t>People exceptionally talented in the Strategic theme create alternative ways to proceed. Faced with any given scenario, they can quickly spot the relevant patterns and issues.</t>
  </si>
  <si>
    <t>selector, thinker, strategist, culler, sorter, evaluator, mapmaker, pathfinder, planner</t>
  </si>
  <si>
    <t>willing to consider all the possibilities so the best isn't missed</t>
  </si>
  <si>
    <t>find the best route moving forward</t>
  </si>
  <si>
    <t>creative anticipation, imagination, persistence</t>
  </si>
  <si>
    <t>freedom to make mid-course corrections</t>
  </si>
  <si>
    <t>seeing a way when others assume there is no way</t>
  </si>
  <si>
    <t>doing things the way we have always done them</t>
  </si>
  <si>
    <t>great peripheral vision — can see the whole field</t>
  </si>
  <si>
    <t>always has to try something different</t>
  </si>
  <si>
    <t>I bring creative anticipation, imagination and persistence.
I need freedom to make midcourse corrections.</t>
  </si>
  <si>
    <t>Strategic: Natural evaluator of possibilities
Analytical: Natural evaluator of realities</t>
  </si>
  <si>
    <t>Strategic: Considers alternative routes
Focus: Concentrates on a singular destination</t>
  </si>
  <si>
    <t>An ability to recognize patterns of data 
and determine the best way to proceed.
Flexibility to find an alternative way forward.
A creative anticipation of what may happen.
A willingness to consider all of the possibilities.</t>
  </si>
  <si>
    <t>Opportunities to see the big 
picture and play out alternative scenarios.
Freedom to make mid-course corrections.
Challenges to navigate through.
Ownership to set the direction.</t>
  </si>
  <si>
    <t>The Strategic theme enables you to sort through the clutter and find the best route. It is not a skill that can be taught. It is a distinct way of thinking, a special perspective on the world at large. This perspective allows you to see patterns where others simply see complexity. Mindful of these patterns, you play out alternative scenarios, always asking, “What if this happened? OK, well what if this happened?” This recurring question helps you see around the next corner. There you can evaluate accurately the potential obstacles. Guided by where you see each path leading, you start to make selections. You discard the paths that lead nowhere. You discard the paths that lead straight into resistance. You discard the paths that lead into a fog of confusion. You cull and make selections until you arrive at the chosen path — your strategy. Armed with your strategy, you strike forward. This is your Strategic theme at work: “What if?” Select. Strike.</t>
  </si>
  <si>
    <t>charming, interactive, socially proactive, influential, outgoing, gregarious, engaging, initiating, winsome, socially energetic</t>
  </si>
  <si>
    <t>People exceptionally talented in the Woo theme love the challenge of meeting new people and winning them over. They derive satisfaction from breaking the ice and making a connection with someone.</t>
  </si>
  <si>
    <t>socializer, charmer, conversationalist, greeter, engager, initiator, networker, prospector</t>
  </si>
  <si>
    <t>socially fast and outgoing</t>
  </si>
  <si>
    <t>take the social initiative</t>
  </si>
  <si>
    <t>energy to social situations</t>
  </si>
  <si>
    <t>social variability</t>
  </si>
  <si>
    <t>meeting someone I haven't met before</t>
  </si>
  <si>
    <t>a static or shrinking social network</t>
  </si>
  <si>
    <t>breaking the ice — first to offer a handshake</t>
  </si>
  <si>
    <t>phony, superficial</t>
  </si>
  <si>
    <t>I bring energy to social situations.
I need social variability.</t>
  </si>
  <si>
    <t>Woo: Winning others over
Competition: Winning over others</t>
  </si>
  <si>
    <t>Woo: Can build a broad social network
Relator: Can build a deep social network</t>
  </si>
  <si>
    <t>A warmth to conversations.
Energy to social situations.
A wide network of contacts.
A welcoming feel for newcomers.
The ability to connect with others.
An ease with meeting new people.</t>
  </si>
  <si>
    <t>Social interactions and variability.
Opportunities to meet new people.
People to draw into conversations.</t>
  </si>
  <si>
    <t>Woo stands for winning others over. You enjoy the challenge of meeting new people and getting them to like you. Strangers are rarely intimidating to you. On the contrary, strangers can be energizing. You are drawn to them. You want to learn their names, ask them questions and find some area of common interest so that you can strike up a conversation and build rapport. Some people shy away from starting up conversations because they worry about running out of things to say. You don’t. Not only are you rarely at a loss for words; you actually enjoy initiating with strangers because you derive satisfaction from breaking the ice and making a connection. Once that connection is made, you are quite happy to wrap it up and move on. There are new people to meet, new rooms to work, new crowds to mingle in. In your world there are no strangers, only friends you haven’t met yet — lots of them.</t>
  </si>
  <si>
    <t>The Value I Bring2</t>
  </si>
  <si>
    <t>The Needs I Have
(Give me..)3</t>
  </si>
  <si>
    <t>Helper Column</t>
  </si>
  <si>
    <t>Frequency Helper</t>
  </si>
  <si>
    <t>Spark Sort</t>
  </si>
  <si>
    <t>Spark Helper</t>
  </si>
  <si>
    <t>Donut Helper</t>
  </si>
  <si>
    <t>Has</t>
  </si>
  <si>
    <t>Has Not</t>
  </si>
  <si>
    <t>Themes</t>
  </si>
  <si>
    <t>% Total</t>
  </si>
  <si>
    <t>People/ Theme Count</t>
  </si>
  <si>
    <t>Filtered Theme Sum</t>
  </si>
  <si>
    <t>Top End</t>
  </si>
  <si>
    <t>Bottom End</t>
  </si>
  <si>
    <t>Lisa Tharp Bernard</t>
  </si>
  <si>
    <t>Erin Parker</t>
  </si>
  <si>
    <t>Rachel Laidlaw</t>
  </si>
  <si>
    <t>Person 1</t>
  </si>
  <si>
    <t>Person 2</t>
  </si>
  <si>
    <t>Start</t>
  </si>
  <si>
    <t>Length</t>
  </si>
  <si>
    <t>A</t>
  </si>
  <si>
    <t>sort bethany largest to smallest</t>
  </si>
  <si>
    <t>Team Summary</t>
  </si>
  <si>
    <t>When Executing themes are underrepresented, the team may have great ideas and intentions, but struggle to consistently deliver. Tasks might get delayed, details overlooked, and projects risk fizzling out before completion. There’s often a lack of momentum to turn plans into action.</t>
  </si>
  <si>
    <t>Without Influencing themes, teams may struggle to advocate for ideas, gain buy-in, or be heard. Good work might stay hidden, and people may hesitate to speak up or lead change. The team may lack energy to drive momentum externally.</t>
  </si>
  <si>
    <t>A team without strong Relationship Building themes may lack trust, cohesion, or emotional connection. Collaboration can feel transactional, and people may feel unseen or unsupported. The team might be effective but not truly united.</t>
  </si>
  <si>
    <t>Without Strategic Thinking themes, a team might stay busy but lack direction. They may not pause to reflect, analyse or think ahead. Decision-making becomes reactive rather than insightful, and long-term vision can be fuzzy or ignored.</t>
  </si>
  <si>
    <t>Team Top 5</t>
  </si>
  <si>
    <t>% Present</t>
  </si>
  <si>
    <t>As a team we bring</t>
  </si>
  <si>
    <t>People/ Theme Count - Top 5</t>
  </si>
  <si>
    <t>As a team we need</t>
  </si>
  <si>
    <t>As a team we are motived by</t>
  </si>
  <si>
    <t>Total</t>
  </si>
  <si>
    <t>%</t>
  </si>
  <si>
    <t>Hierarchic Helper</t>
  </si>
  <si>
    <t>Product</t>
  </si>
  <si>
    <t>Dominant Theme</t>
  </si>
  <si>
    <t>Themes Presence in Top 5</t>
  </si>
  <si>
    <t>Power of Partnerships</t>
  </si>
  <si>
    <t>Combined Theme Inverted Scores</t>
  </si>
  <si>
    <t>Workbook Guide</t>
  </si>
  <si>
    <t>North</t>
  </si>
  <si>
    <t>South</t>
  </si>
  <si>
    <t>East</t>
  </si>
  <si>
    <t>Est</t>
  </si>
  <si>
    <t>Primary Theme Filter</t>
  </si>
  <si>
    <t>Secondary Theme Filter</t>
  </si>
  <si>
    <t>Primary Theme Helper Columns</t>
  </si>
  <si>
    <t>Team Top 5 helper</t>
  </si>
  <si>
    <t>Theme Presence helper</t>
  </si>
  <si>
    <t>Person</t>
  </si>
  <si>
    <t>Spark Helper - Inverted Values</t>
  </si>
  <si>
    <t>Rank</t>
  </si>
  <si>
    <t>Domain Team Gap Text</t>
  </si>
  <si>
    <t>Domain Individual Gap Text</t>
  </si>
  <si>
    <t>When you have fewer Executing themes, you may find it difficult to consistently follow through on tasks or projects. You likely have strong ideas and intentions, but may struggle to turn them into action without external support or structured plans. This can lead to delays, missed details, or unfinished work. You may benefit from tools, systems, or people that help you stay accountable and drive tasks to completion.</t>
  </si>
  <si>
    <t>Without strong Influencing themes, you may find it challenging to advocate for your ideas, speak up in group settings, or generate enthusiasm from others. Even if your ideas are strong, they might not gain traction if they’re not clearly expressed or championed. You may benefit from environments where your contributions are invited and valued, or from partnerships with those who can help amplify your voice.</t>
  </si>
  <si>
    <t>A lack of Relationship Building themes may mean that building emotional connections or fostering trust doesn't come as naturally. You might focus more on tasks than people, and may unintentionally miss social cues or opportunities to build rapport. This could leave others feeling unseen or disconnected. Being mindful and intentional about relationships may help strengthen collaboration and support.</t>
  </si>
  <si>
    <t>Without Strategic Thinking themes, you may find yourself focused on the present but less inclined to analyse deeply, reflect critically, or think long-term. You might take action quickly but without a full plan, or overlook trends and patterns that could improve decision-making. You may benefit from dedicating time to pause and think ahead, or by partnering with others who naturally bring perspective and foresight.</t>
  </si>
  <si>
    <t xml:space="preserve">Updating the workbook with the latest data. </t>
  </si>
  <si>
    <t xml:space="preserve">The "Raw Data" tab is where the Clifton Strengths 34 strengths data can be pasted. </t>
  </si>
  <si>
    <t>The Identifer 1 &amp; 2 columns are optional drop downs that allow for some filtering throughout the workbook.</t>
  </si>
  <si>
    <t>To update the options on these 2 columns you can change the options in the Identifier 1 &amp; 2 tables on the settings tab, click the link below to navigate to these tables</t>
  </si>
  <si>
    <t>Identifer tables</t>
  </si>
  <si>
    <t xml:space="preserve">Once the Raw Data tab has new data pasted into it and the identifer columns have been updated then navigate to the "Refresh Data" tab. Right click in the data and click refresh. </t>
  </si>
  <si>
    <t xml:space="preserve">Once refreshed all of the other tabs will be updated and ready to use. </t>
  </si>
  <si>
    <t>If any of the data in the raw data tab is updated/ removed then the refresh data tab needs to be refreshed again to be reflected across the workbook.</t>
  </si>
  <si>
    <t>The value I bring</t>
  </si>
  <si>
    <t>The needs I have</t>
  </si>
  <si>
    <t>I am motivated by</t>
  </si>
  <si>
    <t>Helper Column (do not edit or remove formulas)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</si>
</sst>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35" x14ac:knownFonts="1">
    <font>
      <sz val="11"/>
      <color theme="1"/>
      <name val="Work Sans"/>
      <family val="2"/>
      <scheme val="minor"/>
    </font>
    <font>
      <sz val="11"/>
      <color theme="1"/>
      <name val="Work Sans"/>
      <family val="2"/>
      <scheme val="minor"/>
    </font>
    <font>
      <sz val="11"/>
      <color rgb="FF000000"/>
      <name val="Calibri"/>
      <family val="2"/>
    </font>
    <font>
      <b/>
      <sz val="11"/>
      <color theme="0"/>
      <name val="Calibri"/>
      <family val="2"/>
    </font>
    <font>
      <sz val="8"/>
      <name val="Work Sans"/>
      <family val="2"/>
      <scheme val="minor"/>
    </font>
    <font>
      <sz val="10"/>
      <color theme="1"/>
      <name val="Arial"/>
      <family val="2"/>
    </font>
    <font>
      <sz val="11"/>
      <color theme="1"/>
      <name val="Arial"/>
      <family val="2"/>
    </font>
    <font>
      <b/>
      <sz val="11"/>
      <color rgb="FFFF0000"/>
      <name val="Calibri"/>
      <family val="2"/>
    </font>
    <font>
      <sz val="11"/>
      <color theme="1"/>
      <name val="Work Sans"/>
    </font>
    <font>
      <b/>
      <u/>
      <sz val="11"/>
      <color theme="1"/>
      <name val="Work Sans"/>
    </font>
    <font>
      <sz val="11"/>
      <color rgb="FFFF0000"/>
      <name val="Work Sans"/>
    </font>
    <font>
      <b/>
      <sz val="12"/>
      <color theme="0"/>
      <name val="Work Sans"/>
    </font>
    <font>
      <b/>
      <sz val="12"/>
      <color theme="1"/>
      <name val="Work Sans"/>
    </font>
    <font>
      <b/>
      <sz val="12"/>
      <color theme="4" tint="-0.249977111117893"/>
      <name val="Work Sans"/>
    </font>
    <font>
      <b/>
      <sz val="12"/>
      <color theme="5" tint="-0.249977111117893"/>
      <name val="Work Sans"/>
    </font>
    <font>
      <b/>
      <sz val="12"/>
      <color theme="6" tint="-0.249977111117893"/>
      <name val="Work Sans"/>
    </font>
    <font>
      <b/>
      <sz val="12"/>
      <color theme="7" tint="-0.249977111117893"/>
      <name val="Work Sans"/>
    </font>
    <font>
      <sz val="10"/>
      <name val="Work Sans"/>
    </font>
    <font>
      <b/>
      <sz val="11"/>
      <color theme="1"/>
      <name val="Work Sans"/>
    </font>
    <font>
      <b/>
      <u/>
      <sz val="11"/>
      <color rgb="FFFF0000"/>
      <name val="Work Sans"/>
    </font>
    <font>
      <b/>
      <sz val="11"/>
      <color theme="0"/>
      <name val="Work Sans"/>
    </font>
    <font>
      <b/>
      <u/>
      <sz val="18"/>
      <color theme="1"/>
      <name val="Work Sans"/>
    </font>
    <font>
      <b/>
      <u/>
      <sz val="14"/>
      <color theme="1"/>
      <name val="Work Sans"/>
    </font>
    <font>
      <b/>
      <u/>
      <sz val="20"/>
      <color theme="1"/>
      <name val="Work Sans"/>
    </font>
    <font>
      <sz val="14"/>
      <color theme="1"/>
      <name val="Work Sans"/>
    </font>
    <font>
      <b/>
      <u/>
      <sz val="12"/>
      <color theme="1"/>
      <name val="Work Sans"/>
    </font>
    <font>
      <sz val="12"/>
      <color rgb="FFFF0000"/>
      <name val="Work Sans"/>
    </font>
    <font>
      <sz val="12"/>
      <color theme="1"/>
      <name val="Work Sans"/>
    </font>
    <font>
      <b/>
      <u/>
      <sz val="11"/>
      <color theme="0"/>
      <name val="Work Sans"/>
    </font>
    <font>
      <b/>
      <sz val="14"/>
      <color theme="1"/>
      <name val="Work Sans"/>
    </font>
    <font>
      <sz val="11"/>
      <color theme="1"/>
      <name val="Work Sans"/>
      <scheme val="minor"/>
    </font>
    <font>
      <b/>
      <u/>
      <sz val="14"/>
      <color theme="1"/>
      <name val="Work Sans"/>
      <scheme val="minor"/>
    </font>
    <font>
      <sz val="11"/>
      <color theme="1"/>
      <name val="Work Sans"/>
      <family val="2"/>
    </font>
    <font>
      <b/>
      <sz val="11"/>
      <color theme="0"/>
      <name val="Work Sans"/>
      <family val="2"/>
    </font>
    <font>
      <u/>
      <sz val="11"/>
      <color theme="10"/>
      <name val="Work Sans"/>
      <family val="2"/>
      <scheme val="minor"/>
    </font>
  </fonts>
  <fills count="19">
    <fill>
      <patternFill patternType="none"/>
    </fill>
    <fill>
      <patternFill patternType="gray125"/>
    </fill>
    <fill>
      <patternFill patternType="solid">
        <fgColor theme="5" tint="0.39997558519241921"/>
        <bgColor indexed="64"/>
      </patternFill>
    </fill>
    <fill>
      <patternFill patternType="solid">
        <fgColor theme="0"/>
        <bgColor indexed="64"/>
      </patternFill>
    </fill>
    <fill>
      <patternFill patternType="solid">
        <fgColor theme="6" tint="0.79998168889431442"/>
        <bgColor indexed="64"/>
      </patternFill>
    </fill>
    <fill>
      <patternFill patternType="solid">
        <fgColor rgb="FFFFFF00"/>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theme="8"/>
        <bgColor indexed="64"/>
      </patternFill>
    </fill>
    <fill>
      <patternFill patternType="solid">
        <fgColor theme="9"/>
        <bgColor indexed="64"/>
      </patternFill>
    </fill>
    <fill>
      <patternFill patternType="solid">
        <fgColor theme="0" tint="-4.9989318521683403E-2"/>
        <bgColor indexed="64"/>
      </patternFill>
    </fill>
    <fill>
      <patternFill patternType="solid">
        <fgColor theme="4"/>
        <bgColor theme="4"/>
      </patternFill>
    </fill>
    <fill>
      <patternFill patternType="solid">
        <fgColor theme="4" tint="0.79998168889431442"/>
        <bgColor theme="4" tint="0.79998168889431442"/>
      </patternFill>
    </fill>
  </fills>
  <borders count="54">
    <border>
      <left/>
      <right/>
      <top/>
      <bottom/>
      <diagonal/>
    </border>
    <border>
      <left/>
      <right/>
      <top/>
      <bottom style="medium">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theme="8" tint="0.39997558519241921"/>
      </top>
      <bottom style="thin">
        <color theme="8" tint="0.39997558519241921"/>
      </bottom>
      <diagonal/>
    </border>
    <border>
      <left style="thin">
        <color theme="8" tint="0.39997558519241921"/>
      </left>
      <right/>
      <top style="thin">
        <color theme="8" tint="0.39997558519241921"/>
      </top>
      <bottom style="thin">
        <color theme="8" tint="0.39997558519241921"/>
      </bottom>
      <diagonal/>
    </border>
    <border>
      <left style="thick">
        <color theme="0"/>
      </left>
      <right style="thick">
        <color theme="0"/>
      </right>
      <top style="thick">
        <color theme="0"/>
      </top>
      <bottom/>
      <diagonal/>
    </border>
    <border>
      <left style="thick">
        <color theme="0"/>
      </left>
      <right style="thick">
        <color theme="0"/>
      </right>
      <top/>
      <bottom/>
      <diagonal/>
    </border>
    <border>
      <left style="thick">
        <color theme="0"/>
      </left>
      <right style="thick">
        <color theme="0"/>
      </right>
      <top/>
      <bottom style="thick">
        <color theme="0"/>
      </bottom>
      <diagonal/>
    </border>
    <border>
      <left style="thick">
        <color theme="0"/>
      </left>
      <right style="thin">
        <color indexed="64"/>
      </right>
      <top style="thick">
        <color theme="0"/>
      </top>
      <bottom/>
      <diagonal/>
    </border>
    <border>
      <left style="thick">
        <color theme="0"/>
      </left>
      <right style="thin">
        <color indexed="64"/>
      </right>
      <top/>
      <bottom/>
      <diagonal/>
    </border>
    <border>
      <left style="thick">
        <color theme="0"/>
      </left>
      <right style="thin">
        <color indexed="64"/>
      </right>
      <top/>
      <bottom style="thick">
        <color theme="0"/>
      </bottom>
      <diagonal/>
    </border>
    <border>
      <left/>
      <right style="thin">
        <color theme="4" tint="0.39997558519241921"/>
      </right>
      <top style="thin">
        <color theme="4" tint="0.39997558519241921"/>
      </top>
      <bottom style="thin">
        <color theme="4" tint="0.39997558519241921"/>
      </bottom>
      <diagonal/>
    </border>
    <border>
      <left style="thick">
        <color theme="0"/>
      </left>
      <right/>
      <top style="thick">
        <color theme="0"/>
      </top>
      <bottom/>
      <diagonal/>
    </border>
    <border>
      <left/>
      <right style="thick">
        <color theme="0"/>
      </right>
      <top style="thick">
        <color theme="0"/>
      </top>
      <bottom/>
      <diagonal/>
    </border>
    <border>
      <left style="thick">
        <color theme="0"/>
      </left>
      <right/>
      <top/>
      <bottom/>
      <diagonal/>
    </border>
    <border>
      <left/>
      <right style="thick">
        <color theme="0"/>
      </right>
      <top/>
      <bottom/>
      <diagonal/>
    </border>
    <border>
      <left style="thick">
        <color theme="0"/>
      </left>
      <right/>
      <top/>
      <bottom style="thick">
        <color theme="0"/>
      </bottom>
      <diagonal/>
    </border>
    <border>
      <left/>
      <right style="thick">
        <color theme="0"/>
      </right>
      <top/>
      <bottom style="thick">
        <color theme="0"/>
      </bottom>
      <diagonal/>
    </border>
    <border>
      <left style="thin">
        <color theme="4" tint="0.39997558519241921"/>
      </left>
      <right/>
      <top style="thin">
        <color theme="4" tint="0.39997558519241921"/>
      </top>
      <bottom/>
      <diagonal/>
    </border>
    <border>
      <left/>
      <right/>
      <top style="thin">
        <color theme="4" tint="0.39997558519241921"/>
      </top>
      <bottom/>
      <diagonal/>
    </border>
    <border>
      <left/>
      <right style="thin">
        <color theme="4" tint="0.39997558519241921"/>
      </right>
      <top style="thin">
        <color theme="4" tint="0.39997558519241921"/>
      </top>
      <bottom/>
      <diagonal/>
    </border>
    <border>
      <left style="thin">
        <color theme="8" tint="0.39997558519241921"/>
      </left>
      <right/>
      <top style="thin">
        <color theme="8" tint="0.39997558519241921"/>
      </top>
      <bottom/>
      <diagonal/>
    </border>
    <border>
      <left/>
      <right/>
      <top style="thin">
        <color theme="8" tint="0.39997558519241921"/>
      </top>
      <bottom/>
      <diagonal/>
    </border>
  </borders>
  <cellStyleXfs count="8">
    <xf numFmtId="0" fontId="0" fillId="0" borderId="0"/>
    <xf numFmtId="9" fontId="1" fillId="0" borderId="0" applyFont="0" applyFill="0" applyBorder="0" applyAlignment="0" applyProtection="0"/>
    <xf numFmtId="0" fontId="2" fillId="0" borderId="0" applyBorder="0"/>
    <xf numFmtId="0" fontId="5" fillId="0" borderId="0"/>
    <xf numFmtId="0" fontId="6" fillId="0" borderId="0"/>
    <xf numFmtId="0" fontId="1" fillId="0" borderId="0"/>
    <xf numFmtId="43" fontId="1" fillId="0" borderId="0" applyFont="0" applyFill="0" applyBorder="0" applyAlignment="0" applyProtection="0"/>
    <xf numFmtId="0" fontId="34" fillId="0" borderId="0" applyNumberFormat="0" applyFill="0" applyBorder="0" applyAlignment="0" applyProtection="0"/>
  </cellStyleXfs>
  <cellXfs count="213">
    <xf numFmtId="0" fontId="0" fillId="0" borderId="0" xfId="0"/>
    <xf numFmtId="0" fontId="2" fillId="0" borderId="0" xfId="2"/>
    <xf numFmtId="0" fontId="3" fillId="0" borderId="1" xfId="2" applyFont="1" applyBorder="1"/>
    <xf numFmtId="0" fontId="3" fillId="2" borderId="1" xfId="2" applyFont="1" applyFill="1" applyBorder="1"/>
    <xf numFmtId="0" fontId="0" fillId="0" borderId="0" xfId="0" applyAlignment="1">
      <alignment wrapText="1"/>
    </xf>
    <xf numFmtId="0" fontId="8" fillId="0" borderId="0" xfId="0" applyFont="1"/>
    <xf numFmtId="0" fontId="9" fillId="3" borderId="2" xfId="0" applyFont="1" applyFill="1" applyBorder="1" applyAlignment="1">
      <alignment horizontal="left" vertical="center"/>
    </xf>
    <xf numFmtId="9" fontId="11" fillId="6" borderId="8" xfId="1" applyFont="1" applyFill="1" applyBorder="1" applyAlignment="1">
      <alignment horizontal="center" vertical="center"/>
    </xf>
    <xf numFmtId="1" fontId="11" fillId="6" borderId="9" xfId="0" applyNumberFormat="1" applyFont="1" applyFill="1" applyBorder="1" applyAlignment="1">
      <alignment horizontal="center" vertical="center"/>
    </xf>
    <xf numFmtId="9" fontId="11" fillId="7" borderId="8" xfId="1" applyFont="1" applyFill="1" applyBorder="1" applyAlignment="1">
      <alignment horizontal="center" vertical="center"/>
    </xf>
    <xf numFmtId="1" fontId="11" fillId="7" borderId="9" xfId="0" applyNumberFormat="1" applyFont="1" applyFill="1" applyBorder="1" applyAlignment="1">
      <alignment horizontal="center" vertical="center"/>
    </xf>
    <xf numFmtId="9" fontId="11" fillId="8" borderId="8" xfId="1" applyFont="1" applyFill="1" applyBorder="1" applyAlignment="1">
      <alignment horizontal="center" vertical="center"/>
    </xf>
    <xf numFmtId="1" fontId="11" fillId="8" borderId="9" xfId="0" applyNumberFormat="1" applyFont="1" applyFill="1" applyBorder="1" applyAlignment="1">
      <alignment horizontal="center" vertical="center"/>
    </xf>
    <xf numFmtId="9" fontId="11" fillId="9" borderId="8" xfId="1" applyFont="1" applyFill="1" applyBorder="1" applyAlignment="1">
      <alignment horizontal="center" vertical="center"/>
    </xf>
    <xf numFmtId="1" fontId="11" fillId="9" borderId="9" xfId="0" applyNumberFormat="1" applyFont="1" applyFill="1" applyBorder="1" applyAlignment="1">
      <alignment horizontal="center" vertical="center"/>
    </xf>
    <xf numFmtId="0" fontId="13" fillId="10" borderId="17" xfId="0" applyFont="1" applyFill="1" applyBorder="1" applyAlignment="1">
      <alignment horizontal="center" textRotation="90"/>
    </xf>
    <xf numFmtId="0" fontId="13" fillId="10" borderId="16" xfId="0" applyFont="1" applyFill="1" applyBorder="1" applyAlignment="1">
      <alignment horizontal="center" textRotation="90"/>
    </xf>
    <xf numFmtId="0" fontId="13" fillId="10" borderId="18" xfId="0" applyFont="1" applyFill="1" applyBorder="1" applyAlignment="1">
      <alignment horizontal="center" textRotation="90"/>
    </xf>
    <xf numFmtId="0" fontId="14" fillId="11" borderId="17" xfId="0" applyFont="1" applyFill="1" applyBorder="1" applyAlignment="1">
      <alignment horizontal="center" textRotation="90"/>
    </xf>
    <xf numFmtId="0" fontId="14" fillId="11" borderId="16" xfId="0" applyFont="1" applyFill="1" applyBorder="1" applyAlignment="1">
      <alignment horizontal="center" textRotation="90"/>
    </xf>
    <xf numFmtId="0" fontId="14" fillId="11" borderId="18" xfId="0" applyFont="1" applyFill="1" applyBorder="1" applyAlignment="1">
      <alignment horizontal="center" textRotation="90"/>
    </xf>
    <xf numFmtId="0" fontId="15" fillId="4" borderId="17" xfId="0" applyFont="1" applyFill="1" applyBorder="1" applyAlignment="1">
      <alignment horizontal="center" textRotation="90"/>
    </xf>
    <xf numFmtId="0" fontId="15" fillId="4" borderId="16" xfId="0" applyFont="1" applyFill="1" applyBorder="1" applyAlignment="1">
      <alignment horizontal="center" textRotation="90"/>
    </xf>
    <xf numFmtId="0" fontId="15" fillId="4" borderId="18" xfId="0" applyFont="1" applyFill="1" applyBorder="1" applyAlignment="1">
      <alignment horizontal="center" textRotation="90"/>
    </xf>
    <xf numFmtId="0" fontId="16" fillId="12" borderId="17" xfId="0" applyFont="1" applyFill="1" applyBorder="1" applyAlignment="1">
      <alignment horizontal="center" textRotation="90"/>
    </xf>
    <xf numFmtId="0" fontId="16" fillId="12" borderId="16" xfId="0" applyFont="1" applyFill="1" applyBorder="1" applyAlignment="1">
      <alignment horizontal="center" textRotation="90"/>
    </xf>
    <xf numFmtId="0" fontId="16" fillId="12" borderId="18" xfId="0" applyFont="1" applyFill="1" applyBorder="1" applyAlignment="1">
      <alignment horizontal="center" textRotation="90"/>
    </xf>
    <xf numFmtId="0" fontId="17" fillId="0" borderId="5" xfId="3" applyFont="1" applyBorder="1" applyAlignment="1">
      <alignment horizontal="center" textRotation="90" wrapText="1"/>
    </xf>
    <xf numFmtId="0" fontId="17" fillId="0" borderId="2" xfId="3" applyFont="1" applyBorder="1" applyAlignment="1">
      <alignment horizontal="center" textRotation="90" wrapText="1"/>
    </xf>
    <xf numFmtId="0" fontId="18" fillId="10" borderId="2" xfId="0" applyFont="1" applyFill="1" applyBorder="1" applyAlignment="1">
      <alignment horizontal="center" textRotation="90"/>
    </xf>
    <xf numFmtId="0" fontId="18" fillId="11" borderId="2" xfId="0" applyFont="1" applyFill="1" applyBorder="1" applyAlignment="1">
      <alignment horizontal="center" textRotation="90"/>
    </xf>
    <xf numFmtId="0" fontId="18" fillId="4" borderId="2" xfId="0" applyFont="1" applyFill="1" applyBorder="1" applyAlignment="1">
      <alignment horizontal="center" textRotation="90"/>
    </xf>
    <xf numFmtId="0" fontId="18" fillId="12" borderId="2" xfId="0" applyFont="1" applyFill="1" applyBorder="1" applyAlignment="1">
      <alignment horizontal="center" textRotation="90"/>
    </xf>
    <xf numFmtId="1" fontId="9" fillId="0" borderId="2" xfId="6" applyNumberFormat="1" applyFont="1" applyBorder="1" applyAlignment="1">
      <alignment horizontal="center" vertical="center"/>
    </xf>
    <xf numFmtId="0" fontId="19" fillId="5" borderId="5" xfId="0" applyFont="1" applyFill="1" applyBorder="1"/>
    <xf numFmtId="0" fontId="9" fillId="0" borderId="20" xfId="0" applyFont="1" applyBorder="1"/>
    <xf numFmtId="0" fontId="9" fillId="0" borderId="21" xfId="0" applyFont="1" applyBorder="1"/>
    <xf numFmtId="0" fontId="9" fillId="0" borderId="22" xfId="0" applyFont="1" applyBorder="1"/>
    <xf numFmtId="0" fontId="8" fillId="0" borderId="5" xfId="0" applyFont="1" applyBorder="1"/>
    <xf numFmtId="0" fontId="8" fillId="0" borderId="23" xfId="0" applyFont="1" applyBorder="1"/>
    <xf numFmtId="1" fontId="8" fillId="0" borderId="0" xfId="6" applyNumberFormat="1" applyFont="1" applyAlignment="1">
      <alignment horizontal="center" vertical="center"/>
    </xf>
    <xf numFmtId="1" fontId="8" fillId="0" borderId="20" xfId="6" applyNumberFormat="1" applyFont="1" applyBorder="1" applyAlignment="1">
      <alignment horizontal="center" vertical="center"/>
    </xf>
    <xf numFmtId="1" fontId="8" fillId="0" borderId="2" xfId="6" applyNumberFormat="1" applyFont="1" applyBorder="1" applyAlignment="1">
      <alignment horizontal="center" vertical="center"/>
    </xf>
    <xf numFmtId="0" fontId="8" fillId="0" borderId="0" xfId="0" applyFont="1" applyAlignment="1">
      <alignment wrapText="1"/>
    </xf>
    <xf numFmtId="0" fontId="11" fillId="6" borderId="2" xfId="0" applyFont="1" applyFill="1" applyBorder="1" applyAlignment="1">
      <alignment horizontal="center" textRotation="90" wrapText="1"/>
    </xf>
    <xf numFmtId="0" fontId="11" fillId="7" borderId="2" xfId="0" applyFont="1" applyFill="1" applyBorder="1" applyAlignment="1">
      <alignment horizontal="center" textRotation="90" wrapText="1"/>
    </xf>
    <xf numFmtId="0" fontId="11" fillId="8" borderId="2" xfId="0" applyFont="1" applyFill="1" applyBorder="1" applyAlignment="1">
      <alignment horizontal="center" textRotation="90" wrapText="1"/>
    </xf>
    <xf numFmtId="0" fontId="11" fillId="9" borderId="2" xfId="0" applyFont="1" applyFill="1" applyBorder="1" applyAlignment="1">
      <alignment horizontal="center" textRotation="90" wrapText="1"/>
    </xf>
    <xf numFmtId="1" fontId="9" fillId="0" borderId="2" xfId="6" applyNumberFormat="1" applyFont="1" applyBorder="1" applyAlignment="1">
      <alignment horizontal="center" vertical="center" wrapText="1"/>
    </xf>
    <xf numFmtId="1" fontId="8" fillId="0" borderId="23" xfId="6" applyNumberFormat="1" applyFont="1" applyBorder="1" applyAlignment="1">
      <alignment horizontal="center" vertical="center" wrapText="1"/>
    </xf>
    <xf numFmtId="1" fontId="8" fillId="0" borderId="19" xfId="6" applyNumberFormat="1" applyFont="1" applyBorder="1" applyAlignment="1">
      <alignment horizontal="center" vertical="center" wrapText="1"/>
    </xf>
    <xf numFmtId="1" fontId="8" fillId="0" borderId="24" xfId="6" applyNumberFormat="1" applyFont="1" applyBorder="1" applyAlignment="1">
      <alignment horizontal="center" vertical="center" wrapText="1"/>
    </xf>
    <xf numFmtId="0" fontId="8" fillId="0" borderId="2" xfId="0" applyFont="1" applyBorder="1"/>
    <xf numFmtId="0" fontId="18" fillId="0" borderId="2" xfId="0" applyFont="1" applyBorder="1"/>
    <xf numFmtId="0" fontId="9" fillId="0" borderId="2" xfId="0" applyFont="1" applyBorder="1"/>
    <xf numFmtId="0" fontId="20" fillId="6" borderId="2" xfId="0" applyFont="1" applyFill="1" applyBorder="1"/>
    <xf numFmtId="0" fontId="20" fillId="7" borderId="2" xfId="0" applyFont="1" applyFill="1" applyBorder="1"/>
    <xf numFmtId="0" fontId="20" fillId="8" borderId="2" xfId="0" applyFont="1" applyFill="1" applyBorder="1"/>
    <xf numFmtId="0" fontId="20" fillId="9" borderId="2" xfId="0" applyFont="1" applyFill="1" applyBorder="1"/>
    <xf numFmtId="0" fontId="8" fillId="0" borderId="0" xfId="0" quotePrefix="1" applyFont="1"/>
    <xf numFmtId="0" fontId="8" fillId="0" borderId="25" xfId="0" applyFont="1" applyBorder="1"/>
    <xf numFmtId="0" fontId="8" fillId="0" borderId="4" xfId="0" applyFont="1" applyBorder="1"/>
    <xf numFmtId="0" fontId="9" fillId="0" borderId="4" xfId="0" applyFont="1" applyBorder="1"/>
    <xf numFmtId="1" fontId="9" fillId="0" borderId="0" xfId="6" applyNumberFormat="1" applyFont="1" applyBorder="1" applyAlignment="1">
      <alignment horizontal="center" vertical="center"/>
    </xf>
    <xf numFmtId="1" fontId="8" fillId="0" borderId="2" xfId="0" applyNumberFormat="1" applyFont="1" applyBorder="1"/>
    <xf numFmtId="0" fontId="8" fillId="0" borderId="26" xfId="0" applyFont="1" applyBorder="1"/>
    <xf numFmtId="0" fontId="8" fillId="0" borderId="27" xfId="0" applyFont="1" applyBorder="1"/>
    <xf numFmtId="0" fontId="8" fillId="0" borderId="8" xfId="0" applyFont="1" applyBorder="1"/>
    <xf numFmtId="0" fontId="8" fillId="0" borderId="9" xfId="0" applyFont="1" applyBorder="1"/>
    <xf numFmtId="9" fontId="8" fillId="0" borderId="0" xfId="1" applyFont="1"/>
    <xf numFmtId="0" fontId="17" fillId="0" borderId="0" xfId="3" applyFont="1" applyAlignment="1">
      <alignment horizontal="center" textRotation="90" wrapText="1"/>
    </xf>
    <xf numFmtId="1" fontId="8" fillId="0" borderId="0" xfId="6" applyNumberFormat="1" applyFont="1" applyBorder="1" applyAlignment="1">
      <alignment horizontal="center" vertical="center"/>
    </xf>
    <xf numFmtId="0" fontId="10" fillId="0" borderId="0" xfId="0" applyFont="1"/>
    <xf numFmtId="0" fontId="8" fillId="0" borderId="26" xfId="0" applyFont="1" applyBorder="1" applyAlignment="1">
      <alignment vertical="center"/>
    </xf>
    <xf numFmtId="0" fontId="8" fillId="0" borderId="0" xfId="0" applyFont="1" applyAlignment="1">
      <alignment horizontal="center" vertical="center" wrapText="1"/>
    </xf>
    <xf numFmtId="0" fontId="8" fillId="0" borderId="0" xfId="0" applyFont="1" applyAlignment="1">
      <alignment vertical="center" wrapText="1"/>
    </xf>
    <xf numFmtId="0" fontId="9" fillId="3" borderId="28" xfId="0" applyFont="1" applyFill="1" applyBorder="1" applyAlignment="1">
      <alignment horizontal="left" vertical="center"/>
    </xf>
    <xf numFmtId="0" fontId="8" fillId="0" borderId="27" xfId="0" applyFont="1" applyBorder="1" applyAlignment="1">
      <alignment vertical="center" wrapText="1"/>
    </xf>
    <xf numFmtId="0" fontId="8" fillId="0" borderId="26" xfId="0" applyFont="1" applyBorder="1" applyAlignment="1">
      <alignment wrapText="1"/>
    </xf>
    <xf numFmtId="0" fontId="12" fillId="0" borderId="0" xfId="0" applyFont="1"/>
    <xf numFmtId="1" fontId="8" fillId="0" borderId="4" xfId="6" applyNumberFormat="1" applyFont="1" applyBorder="1" applyAlignment="1">
      <alignment horizontal="center" vertical="center"/>
    </xf>
    <xf numFmtId="0" fontId="12" fillId="0" borderId="4" xfId="0" applyFont="1" applyBorder="1"/>
    <xf numFmtId="1" fontId="8" fillId="0" borderId="29" xfId="6" applyNumberFormat="1" applyFont="1" applyBorder="1" applyAlignment="1">
      <alignment horizontal="center" vertical="center" wrapText="1"/>
    </xf>
    <xf numFmtId="1" fontId="8" fillId="0" borderId="30" xfId="6" applyNumberFormat="1" applyFont="1" applyBorder="1" applyAlignment="1">
      <alignment horizontal="center" vertical="center" wrapText="1"/>
    </xf>
    <xf numFmtId="1" fontId="8" fillId="0" borderId="31" xfId="6" applyNumberFormat="1" applyFont="1" applyBorder="1" applyAlignment="1">
      <alignment horizontal="center" vertical="center" wrapText="1"/>
    </xf>
    <xf numFmtId="0" fontId="25" fillId="3" borderId="2" xfId="0" applyFont="1" applyFill="1" applyBorder="1" applyAlignment="1">
      <alignment horizontal="left" vertical="center"/>
    </xf>
    <xf numFmtId="0" fontId="12" fillId="0" borderId="26" xfId="0" applyFont="1" applyBorder="1" applyAlignment="1">
      <alignment vertical="center" wrapText="1"/>
    </xf>
    <xf numFmtId="0" fontId="30" fillId="0" borderId="35" xfId="0" applyFont="1" applyBorder="1"/>
    <xf numFmtId="0" fontId="30" fillId="0" borderId="34" xfId="0" applyFont="1" applyBorder="1"/>
    <xf numFmtId="9" fontId="8" fillId="0" borderId="2" xfId="1" applyFont="1" applyBorder="1"/>
    <xf numFmtId="0" fontId="31" fillId="0" borderId="0" xfId="0" applyFont="1"/>
    <xf numFmtId="0" fontId="8" fillId="0" borderId="0" xfId="0" applyFont="1" applyAlignment="1">
      <alignment vertical="center"/>
    </xf>
    <xf numFmtId="0" fontId="12" fillId="0" borderId="0" xfId="0" applyFont="1" applyAlignment="1">
      <alignment vertical="center" wrapText="1"/>
    </xf>
    <xf numFmtId="0" fontId="29" fillId="0" borderId="27" xfId="0" applyFont="1" applyBorder="1" applyAlignment="1">
      <alignment horizontal="right" vertical="center" wrapText="1"/>
    </xf>
    <xf numFmtId="0" fontId="29" fillId="0" borderId="0" xfId="0" applyFont="1" applyAlignment="1">
      <alignment horizontal="right" vertical="center" wrapText="1"/>
    </xf>
    <xf numFmtId="0" fontId="24" fillId="0" borderId="0" xfId="0" applyFont="1" applyAlignment="1">
      <alignment horizontal="center"/>
    </xf>
    <xf numFmtId="0" fontId="24" fillId="0" borderId="26" xfId="0" applyFont="1" applyBorder="1" applyAlignment="1">
      <alignment horizontal="center"/>
    </xf>
    <xf numFmtId="0" fontId="8" fillId="0" borderId="0" xfId="0" applyFont="1" applyAlignment="1">
      <alignment vertical="top" wrapText="1"/>
    </xf>
    <xf numFmtId="0" fontId="10" fillId="5" borderId="28" xfId="0" applyFont="1" applyFill="1" applyBorder="1" applyAlignment="1" applyProtection="1">
      <alignment horizontal="left" vertical="center"/>
      <protection locked="0"/>
    </xf>
    <xf numFmtId="0" fontId="26" fillId="5" borderId="2" xfId="0" applyFont="1" applyFill="1" applyBorder="1" applyAlignment="1" applyProtection="1">
      <alignment horizontal="left" vertical="center"/>
      <protection locked="0"/>
    </xf>
    <xf numFmtId="0" fontId="33" fillId="17" borderId="49" xfId="0" applyFont="1" applyFill="1" applyBorder="1"/>
    <xf numFmtId="0" fontId="33" fillId="17" borderId="50" xfId="0" applyFont="1" applyFill="1" applyBorder="1"/>
    <xf numFmtId="0" fontId="33" fillId="17" borderId="51" xfId="0" applyFont="1" applyFill="1" applyBorder="1"/>
    <xf numFmtId="0" fontId="0" fillId="18" borderId="52" xfId="0" applyFill="1" applyBorder="1"/>
    <xf numFmtId="0" fontId="0" fillId="18" borderId="53" xfId="0" applyFill="1" applyBorder="1"/>
    <xf numFmtId="0" fontId="32" fillId="18" borderId="51" xfId="0" applyFont="1" applyFill="1" applyBorder="1"/>
    <xf numFmtId="0" fontId="0" fillId="0" borderId="52" xfId="0" applyBorder="1"/>
    <xf numFmtId="0" fontId="0" fillId="0" borderId="53" xfId="0" applyBorder="1"/>
    <xf numFmtId="0" fontId="32" fillId="0" borderId="51" xfId="0" applyFont="1" applyBorder="1"/>
    <xf numFmtId="0" fontId="0" fillId="0" borderId="35" xfId="0" applyBorder="1"/>
    <xf numFmtId="0" fontId="0" fillId="0" borderId="34" xfId="0" applyBorder="1"/>
    <xf numFmtId="0" fontId="32" fillId="0" borderId="42" xfId="0" applyFont="1" applyBorder="1"/>
    <xf numFmtId="0" fontId="9" fillId="0" borderId="0" xfId="0" applyFont="1"/>
    <xf numFmtId="0" fontId="10" fillId="5" borderId="2" xfId="0" applyFont="1" applyFill="1" applyBorder="1" applyAlignment="1" applyProtection="1">
      <alignment horizontal="left" vertical="center"/>
      <protection locked="0"/>
    </xf>
    <xf numFmtId="0" fontId="34" fillId="0" borderId="0" xfId="7"/>
    <xf numFmtId="0" fontId="0" fillId="0" borderId="2" xfId="0" applyBorder="1"/>
    <xf numFmtId="0" fontId="7" fillId="5" borderId="1" xfId="2" applyFont="1" applyFill="1" applyBorder="1"/>
    <xf numFmtId="0" fontId="8" fillId="0" borderId="0" xfId="0" applyFont="1" applyAlignment="1">
      <alignment horizontal="center" vertical="top" wrapText="1"/>
    </xf>
    <xf numFmtId="0" fontId="8" fillId="0" borderId="27" xfId="0" applyFont="1" applyBorder="1" applyAlignment="1">
      <alignment horizontal="center" vertical="center" wrapText="1"/>
    </xf>
    <xf numFmtId="0" fontId="8" fillId="0" borderId="0" xfId="0" applyFont="1" applyAlignment="1">
      <alignment horizontal="center" vertical="center" wrapText="1"/>
    </xf>
    <xf numFmtId="0" fontId="8" fillId="0" borderId="4" xfId="0" applyFont="1" applyBorder="1" applyAlignment="1">
      <alignment horizontal="center"/>
    </xf>
    <xf numFmtId="0" fontId="8" fillId="3" borderId="10" xfId="0" applyFont="1" applyFill="1" applyBorder="1" applyAlignment="1">
      <alignment horizontal="center" vertical="center" wrapText="1"/>
    </xf>
    <xf numFmtId="0" fontId="8" fillId="3" borderId="11" xfId="0" applyFont="1" applyFill="1" applyBorder="1" applyAlignment="1">
      <alignment horizontal="center" vertical="center" wrapText="1"/>
    </xf>
    <xf numFmtId="0" fontId="8" fillId="3" borderId="12" xfId="0" applyFont="1" applyFill="1" applyBorder="1" applyAlignment="1">
      <alignment horizontal="center" vertical="center" wrapText="1"/>
    </xf>
    <xf numFmtId="0" fontId="8" fillId="3" borderId="13" xfId="0" applyFont="1" applyFill="1" applyBorder="1" applyAlignment="1">
      <alignment horizontal="center" vertical="center" wrapText="1"/>
    </xf>
    <xf numFmtId="0" fontId="8" fillId="3" borderId="14" xfId="0" applyFont="1" applyFill="1" applyBorder="1" applyAlignment="1">
      <alignment horizontal="center" vertical="center" wrapText="1"/>
    </xf>
    <xf numFmtId="0" fontId="8" fillId="3" borderId="15" xfId="0" applyFont="1" applyFill="1" applyBorder="1" applyAlignment="1">
      <alignment horizontal="center" vertical="center" wrapText="1"/>
    </xf>
    <xf numFmtId="0" fontId="11" fillId="6" borderId="4" xfId="0" applyFont="1" applyFill="1" applyBorder="1" applyAlignment="1">
      <alignment horizontal="center" vertical="center"/>
    </xf>
    <xf numFmtId="0" fontId="11" fillId="7" borderId="4" xfId="0" applyFont="1" applyFill="1" applyBorder="1" applyAlignment="1">
      <alignment horizontal="center" vertical="center"/>
    </xf>
    <xf numFmtId="0" fontId="11" fillId="8" borderId="4" xfId="0" applyFont="1" applyFill="1" applyBorder="1" applyAlignment="1">
      <alignment horizontal="center" vertical="center"/>
    </xf>
    <xf numFmtId="0" fontId="11" fillId="9" borderId="4" xfId="0" applyFont="1" applyFill="1" applyBorder="1" applyAlignment="1">
      <alignment horizontal="center" vertical="center"/>
    </xf>
    <xf numFmtId="0" fontId="21" fillId="0" borderId="2" xfId="0" applyFont="1" applyBorder="1" applyAlignment="1">
      <alignment horizontal="left"/>
    </xf>
    <xf numFmtId="0" fontId="11" fillId="6" borderId="27" xfId="0" applyFont="1" applyFill="1" applyBorder="1" applyAlignment="1">
      <alignment horizontal="center" vertical="center"/>
    </xf>
    <xf numFmtId="0" fontId="11" fillId="6" borderId="0" xfId="0" applyFont="1" applyFill="1" applyAlignment="1">
      <alignment horizontal="center" vertical="center"/>
    </xf>
    <xf numFmtId="0" fontId="11" fillId="6" borderId="26" xfId="0" applyFont="1" applyFill="1" applyBorder="1" applyAlignment="1">
      <alignment horizontal="center" vertical="center"/>
    </xf>
    <xf numFmtId="0" fontId="11" fillId="7" borderId="27" xfId="0" applyFont="1" applyFill="1" applyBorder="1" applyAlignment="1">
      <alignment horizontal="center" vertical="center"/>
    </xf>
    <xf numFmtId="0" fontId="11" fillId="7" borderId="0" xfId="0" applyFont="1" applyFill="1" applyAlignment="1">
      <alignment horizontal="center" vertical="center"/>
    </xf>
    <xf numFmtId="0" fontId="11" fillId="7" borderId="26" xfId="0" applyFont="1" applyFill="1" applyBorder="1" applyAlignment="1">
      <alignment horizontal="center" vertical="center"/>
    </xf>
    <xf numFmtId="0" fontId="11" fillId="8" borderId="27" xfId="0" applyFont="1" applyFill="1" applyBorder="1" applyAlignment="1">
      <alignment horizontal="center" vertical="center"/>
    </xf>
    <xf numFmtId="0" fontId="11" fillId="8" borderId="0" xfId="0" applyFont="1" applyFill="1" applyAlignment="1">
      <alignment horizontal="center" vertical="center"/>
    </xf>
    <xf numFmtId="0" fontId="11" fillId="8" borderId="26" xfId="0" applyFont="1" applyFill="1" applyBorder="1" applyAlignment="1">
      <alignment horizontal="center" vertical="center"/>
    </xf>
    <xf numFmtId="0" fontId="11" fillId="9" borderId="27" xfId="0" applyFont="1" applyFill="1" applyBorder="1" applyAlignment="1">
      <alignment horizontal="center" vertical="center"/>
    </xf>
    <xf numFmtId="0" fontId="11" fillId="9" borderId="0" xfId="0" applyFont="1" applyFill="1" applyAlignment="1">
      <alignment horizontal="center" vertical="center"/>
    </xf>
    <xf numFmtId="0" fontId="11" fillId="9" borderId="26" xfId="0" applyFont="1" applyFill="1" applyBorder="1" applyAlignment="1">
      <alignment horizontal="center" vertical="center"/>
    </xf>
    <xf numFmtId="0" fontId="24" fillId="0" borderId="3" xfId="0" applyFont="1" applyBorder="1" applyAlignment="1">
      <alignment horizontal="left" vertical="center" wrapText="1"/>
    </xf>
    <xf numFmtId="0" fontId="24" fillId="0" borderId="6" xfId="0" applyFont="1" applyBorder="1" applyAlignment="1">
      <alignment horizontal="left" vertical="center" wrapText="1"/>
    </xf>
    <xf numFmtId="0" fontId="24" fillId="0" borderId="7" xfId="0" applyFont="1" applyBorder="1" applyAlignment="1">
      <alignment horizontal="left" vertical="center" wrapText="1"/>
    </xf>
    <xf numFmtId="0" fontId="24" fillId="0" borderId="8" xfId="0" applyFont="1" applyBorder="1" applyAlignment="1">
      <alignment horizontal="left" vertical="center" wrapText="1"/>
    </xf>
    <xf numFmtId="0" fontId="24" fillId="0" borderId="4" xfId="0" applyFont="1" applyBorder="1" applyAlignment="1">
      <alignment horizontal="left" vertical="center" wrapText="1"/>
    </xf>
    <xf numFmtId="0" fontId="24" fillId="0" borderId="9" xfId="0" applyFont="1" applyBorder="1" applyAlignment="1">
      <alignment horizontal="left" vertical="center" wrapText="1"/>
    </xf>
    <xf numFmtId="9" fontId="24" fillId="0" borderId="3" xfId="1" applyFont="1" applyBorder="1" applyAlignment="1">
      <alignment horizontal="left" vertical="center" wrapText="1"/>
    </xf>
    <xf numFmtId="9" fontId="24" fillId="0" borderId="6" xfId="1" applyFont="1" applyBorder="1" applyAlignment="1">
      <alignment horizontal="left" vertical="center" wrapText="1"/>
    </xf>
    <xf numFmtId="9" fontId="24" fillId="0" borderId="7" xfId="1" applyFont="1" applyBorder="1" applyAlignment="1">
      <alignment horizontal="left" vertical="center" wrapText="1"/>
    </xf>
    <xf numFmtId="9" fontId="24" fillId="0" borderId="8" xfId="1" applyFont="1" applyBorder="1" applyAlignment="1">
      <alignment horizontal="left" vertical="center" wrapText="1"/>
    </xf>
    <xf numFmtId="9" fontId="24" fillId="0" borderId="4" xfId="1" applyFont="1" applyBorder="1" applyAlignment="1">
      <alignment horizontal="left" vertical="center" wrapText="1"/>
    </xf>
    <xf numFmtId="9" fontId="24" fillId="0" borderId="9" xfId="1" applyFont="1" applyBorder="1" applyAlignment="1">
      <alignment horizontal="left" vertical="center" wrapText="1"/>
    </xf>
    <xf numFmtId="9" fontId="24" fillId="0" borderId="3" xfId="0" applyNumberFormat="1" applyFont="1" applyBorder="1" applyAlignment="1">
      <alignment horizontal="left" vertical="center" wrapText="1"/>
    </xf>
    <xf numFmtId="9" fontId="24" fillId="0" borderId="7" xfId="0" applyNumberFormat="1" applyFont="1" applyBorder="1" applyAlignment="1">
      <alignment horizontal="left" vertical="center" wrapText="1"/>
    </xf>
    <xf numFmtId="9" fontId="24" fillId="0" borderId="8" xfId="0" applyNumberFormat="1" applyFont="1" applyBorder="1" applyAlignment="1">
      <alignment horizontal="left" vertical="center" wrapText="1"/>
    </xf>
    <xf numFmtId="9" fontId="24" fillId="0" borderId="9" xfId="0" applyNumberFormat="1" applyFont="1" applyBorder="1" applyAlignment="1">
      <alignment horizontal="left" vertical="center" wrapText="1"/>
    </xf>
    <xf numFmtId="0" fontId="23" fillId="0" borderId="2" xfId="0" applyFont="1" applyBorder="1" applyAlignment="1">
      <alignment horizontal="left"/>
    </xf>
    <xf numFmtId="0" fontId="8" fillId="0" borderId="3" xfId="0" applyFont="1" applyBorder="1" applyAlignment="1">
      <alignment horizontal="center" vertical="center" wrapText="1"/>
    </xf>
    <xf numFmtId="0" fontId="8" fillId="0" borderId="6" xfId="0" applyFont="1" applyBorder="1" applyAlignment="1">
      <alignment horizontal="center" vertical="center" wrapText="1"/>
    </xf>
    <xf numFmtId="0" fontId="22" fillId="13" borderId="5" xfId="0" applyFont="1" applyFill="1" applyBorder="1" applyAlignment="1">
      <alignment horizontal="left" vertical="center"/>
    </xf>
    <xf numFmtId="0" fontId="22" fillId="13" borderId="32" xfId="0" applyFont="1" applyFill="1" applyBorder="1" applyAlignment="1">
      <alignment horizontal="left" vertical="center"/>
    </xf>
    <xf numFmtId="0" fontId="21" fillId="0" borderId="5" xfId="0" applyFont="1" applyBorder="1" applyAlignment="1">
      <alignment horizontal="left"/>
    </xf>
    <xf numFmtId="0" fontId="21" fillId="0" borderId="33" xfId="0" applyFont="1" applyBorder="1" applyAlignment="1">
      <alignment horizontal="left"/>
    </xf>
    <xf numFmtId="0" fontId="21" fillId="0" borderId="32" xfId="0" applyFont="1" applyBorder="1" applyAlignment="1">
      <alignment horizontal="left"/>
    </xf>
    <xf numFmtId="0" fontId="22" fillId="13" borderId="33" xfId="0" applyFont="1" applyFill="1" applyBorder="1" applyAlignment="1">
      <alignment horizontal="left" vertical="center"/>
    </xf>
    <xf numFmtId="0" fontId="9" fillId="0" borderId="0" xfId="0" applyFont="1" applyAlignment="1">
      <alignment horizontal="center"/>
    </xf>
    <xf numFmtId="0" fontId="28" fillId="14" borderId="8" xfId="0" applyFont="1" applyFill="1" applyBorder="1" applyAlignment="1">
      <alignment horizontal="center"/>
    </xf>
    <xf numFmtId="0" fontId="28" fillId="14" borderId="4" xfId="0" applyFont="1" applyFill="1" applyBorder="1" applyAlignment="1">
      <alignment horizontal="center"/>
    </xf>
    <xf numFmtId="0" fontId="28" fillId="14" borderId="9" xfId="0" applyFont="1" applyFill="1" applyBorder="1" applyAlignment="1">
      <alignment horizontal="center"/>
    </xf>
    <xf numFmtId="0" fontId="27" fillId="0" borderId="6" xfId="0" applyFont="1" applyBorder="1" applyAlignment="1">
      <alignment horizontal="left" vertical="center" wrapText="1"/>
    </xf>
    <xf numFmtId="0" fontId="27" fillId="0" borderId="7" xfId="0" applyFont="1" applyBorder="1" applyAlignment="1">
      <alignment horizontal="left" vertical="center" wrapText="1"/>
    </xf>
    <xf numFmtId="0" fontId="27" fillId="0" borderId="0" xfId="0" applyFont="1" applyAlignment="1">
      <alignment horizontal="left" vertical="center" wrapText="1"/>
    </xf>
    <xf numFmtId="0" fontId="27" fillId="0" borderId="26" xfId="0" applyFont="1" applyBorder="1" applyAlignment="1">
      <alignment horizontal="left" vertical="center" wrapText="1"/>
    </xf>
    <xf numFmtId="0" fontId="28" fillId="15" borderId="8" xfId="0" applyFont="1" applyFill="1" applyBorder="1" applyAlignment="1">
      <alignment horizontal="center"/>
    </xf>
    <xf numFmtId="0" fontId="28" fillId="15" borderId="4" xfId="0" applyFont="1" applyFill="1" applyBorder="1" applyAlignment="1">
      <alignment horizontal="center"/>
    </xf>
    <xf numFmtId="0" fontId="28" fillId="15" borderId="9" xfId="0" applyFont="1" applyFill="1" applyBorder="1" applyAlignment="1">
      <alignment horizontal="center"/>
    </xf>
    <xf numFmtId="0" fontId="27" fillId="0" borderId="4" xfId="0" applyFont="1" applyBorder="1" applyAlignment="1">
      <alignment horizontal="left" vertical="center" wrapText="1"/>
    </xf>
    <xf numFmtId="0" fontId="27" fillId="0" borderId="9" xfId="0" applyFont="1" applyBorder="1" applyAlignment="1">
      <alignment horizontal="left" vertical="center" wrapText="1"/>
    </xf>
    <xf numFmtId="0" fontId="12" fillId="0" borderId="0" xfId="0" applyFont="1" applyAlignment="1">
      <alignment horizontal="left" vertical="center" wrapText="1"/>
    </xf>
    <xf numFmtId="0" fontId="29" fillId="0" borderId="27" xfId="0" applyFont="1" applyBorder="1" applyAlignment="1">
      <alignment horizontal="right" vertical="center" wrapText="1"/>
    </xf>
    <xf numFmtId="0" fontId="29" fillId="0" borderId="0" xfId="0" applyFont="1" applyAlignment="1">
      <alignment horizontal="right" vertical="center" wrapText="1"/>
    </xf>
    <xf numFmtId="0" fontId="24" fillId="16" borderId="43" xfId="0" applyFont="1" applyFill="1" applyBorder="1" applyAlignment="1">
      <alignment horizontal="center" vertical="center"/>
    </xf>
    <xf numFmtId="0" fontId="24" fillId="16" borderId="44" xfId="0" applyFont="1" applyFill="1" applyBorder="1" applyAlignment="1">
      <alignment horizontal="center" vertical="center"/>
    </xf>
    <xf numFmtId="0" fontId="24" fillId="16" borderId="45" xfId="0" applyFont="1" applyFill="1" applyBorder="1" applyAlignment="1">
      <alignment horizontal="center" vertical="center"/>
    </xf>
    <xf numFmtId="0" fontId="24" fillId="16" borderId="46" xfId="0" applyFont="1" applyFill="1" applyBorder="1" applyAlignment="1">
      <alignment horizontal="center" vertical="center"/>
    </xf>
    <xf numFmtId="0" fontId="24" fillId="16" borderId="47" xfId="0" applyFont="1" applyFill="1" applyBorder="1" applyAlignment="1">
      <alignment horizontal="center" vertical="center"/>
    </xf>
    <xf numFmtId="0" fontId="24" fillId="16" borderId="48" xfId="0" applyFont="1" applyFill="1" applyBorder="1" applyAlignment="1">
      <alignment horizontal="center" vertical="center"/>
    </xf>
    <xf numFmtId="0" fontId="24" fillId="16" borderId="36" xfId="0" applyFont="1" applyFill="1" applyBorder="1" applyAlignment="1">
      <alignment horizontal="center" vertical="center"/>
    </xf>
    <xf numFmtId="0" fontId="24" fillId="16" borderId="37" xfId="0" applyFont="1" applyFill="1" applyBorder="1" applyAlignment="1">
      <alignment horizontal="center" vertical="center"/>
    </xf>
    <xf numFmtId="0" fontId="24" fillId="16" borderId="38" xfId="0" applyFont="1" applyFill="1" applyBorder="1" applyAlignment="1">
      <alignment horizontal="center" vertical="center"/>
    </xf>
    <xf numFmtId="0" fontId="24" fillId="16" borderId="39" xfId="0" applyFont="1" applyFill="1" applyBorder="1" applyAlignment="1">
      <alignment horizontal="center" vertical="center"/>
    </xf>
    <xf numFmtId="0" fontId="24" fillId="16" borderId="40" xfId="0" applyFont="1" applyFill="1" applyBorder="1" applyAlignment="1">
      <alignment horizontal="center" vertical="center"/>
    </xf>
    <xf numFmtId="0" fontId="24" fillId="16" borderId="41" xfId="0" applyFont="1" applyFill="1" applyBorder="1" applyAlignment="1">
      <alignment horizontal="center" vertical="center"/>
    </xf>
    <xf numFmtId="0" fontId="9" fillId="0" borderId="4" xfId="0" applyFont="1" applyBorder="1" applyAlignment="1">
      <alignment horizontal="left"/>
    </xf>
    <xf numFmtId="1" fontId="24" fillId="0" borderId="3" xfId="6" applyNumberFormat="1" applyFont="1" applyBorder="1" applyAlignment="1">
      <alignment horizontal="left" vertical="center" wrapText="1"/>
    </xf>
    <xf numFmtId="1" fontId="24" fillId="0" borderId="7" xfId="6" applyNumberFormat="1" applyFont="1" applyBorder="1" applyAlignment="1">
      <alignment horizontal="left" vertical="center" wrapText="1"/>
    </xf>
    <xf numFmtId="1" fontId="24" fillId="0" borderId="8" xfId="6" applyNumberFormat="1" applyFont="1" applyBorder="1" applyAlignment="1">
      <alignment horizontal="left" vertical="center" wrapText="1"/>
    </xf>
    <xf numFmtId="1" fontId="24" fillId="0" borderId="9" xfId="6" applyNumberFormat="1" applyFont="1" applyBorder="1" applyAlignment="1">
      <alignment horizontal="left" vertical="center" wrapText="1"/>
    </xf>
    <xf numFmtId="0" fontId="28" fillId="14" borderId="5" xfId="0" applyFont="1" applyFill="1" applyBorder="1" applyAlignment="1">
      <alignment horizontal="center"/>
    </xf>
    <xf numFmtId="0" fontId="28" fillId="14" borderId="33" xfId="0" applyFont="1" applyFill="1" applyBorder="1" applyAlignment="1">
      <alignment horizontal="center"/>
    </xf>
    <xf numFmtId="0" fontId="28" fillId="14" borderId="32" xfId="0" applyFont="1" applyFill="1" applyBorder="1" applyAlignment="1">
      <alignment horizontal="center"/>
    </xf>
    <xf numFmtId="0" fontId="28" fillId="15" borderId="5" xfId="0" applyFont="1" applyFill="1" applyBorder="1" applyAlignment="1">
      <alignment horizontal="center"/>
    </xf>
    <xf numFmtId="0" fontId="28" fillId="15" borderId="33" xfId="0" applyFont="1" applyFill="1" applyBorder="1" applyAlignment="1">
      <alignment horizontal="center"/>
    </xf>
    <xf numFmtId="0" fontId="28" fillId="15" borderId="32" xfId="0" applyFont="1" applyFill="1" applyBorder="1" applyAlignment="1">
      <alignment horizontal="center"/>
    </xf>
    <xf numFmtId="0" fontId="8" fillId="0" borderId="8" xfId="0" applyFont="1" applyBorder="1" applyAlignment="1">
      <alignment horizontal="center" vertical="center" wrapText="1"/>
    </xf>
    <xf numFmtId="0" fontId="8" fillId="0" borderId="4" xfId="0" applyFont="1" applyBorder="1" applyAlignment="1">
      <alignment horizontal="center" vertical="center" wrapText="1"/>
    </xf>
    <xf numFmtId="0" fontId="0" fillId="0" borderId="2" xfId="0" applyBorder="1" applyAlignment="1">
      <alignment horizontal="left"/>
    </xf>
    <xf numFmtId="0" fontId="2" fillId="0" borderId="0" xfId="2" applyNumberFormat="1" applyProtection="1"/>
    <xf numFmtId="0" fontId="2" fillId="0" borderId="0" xfId="2" applyProtection="1">
      <protection locked="0"/>
    </xf>
  </cellXfs>
  <cellStyles count="8">
    <cellStyle name="Comma" xfId="6" builtinId="3"/>
    <cellStyle name="Hyperlink" xfId="7" builtinId="8"/>
    <cellStyle name="Normal" xfId="0" builtinId="0"/>
    <cellStyle name="Normal 2" xfId="2" xr:uid="{0D5F531C-0D2B-420D-8D39-E4BCA69CD4CF}"/>
    <cellStyle name="Normal 24" xfId="4" xr:uid="{D61ECE28-7FB5-4B6F-83E1-317F8C05D70D}"/>
    <cellStyle name="Normal 32" xfId="5" xr:uid="{E190ED1D-0755-4CA8-97F2-8514E70BBE5F}"/>
    <cellStyle name="Normal 4" xfId="3" xr:uid="{F699C3EE-CE0B-4FC2-8269-9145ECA26D4D}"/>
    <cellStyle name="Percent" xfId="1" builtinId="5"/>
  </cellStyles>
  <dxfs count="82">
    <dxf>
      <font>
        <color rgb="FFFFFFFF"/>
      </font>
      <fill>
        <patternFill>
          <bgColor theme="6"/>
        </patternFill>
      </fill>
    </dxf>
    <dxf>
      <font>
        <b/>
        <i val="0"/>
        <color theme="0"/>
      </font>
      <fill>
        <patternFill>
          <bgColor theme="4"/>
        </patternFill>
      </fill>
    </dxf>
    <dxf>
      <font>
        <b/>
        <i val="0"/>
        <color theme="0"/>
      </font>
      <fill>
        <patternFill>
          <bgColor theme="5"/>
        </patternFill>
      </fill>
    </dxf>
    <dxf>
      <font>
        <b/>
        <i val="0"/>
        <color theme="0"/>
      </font>
      <fill>
        <patternFill>
          <bgColor theme="6"/>
        </patternFill>
      </fill>
    </dxf>
    <dxf>
      <font>
        <b/>
        <i val="0"/>
        <color theme="0"/>
      </font>
      <fill>
        <patternFill>
          <bgColor theme="7"/>
        </patternFill>
      </fill>
    </dxf>
    <dxf>
      <font>
        <color rgb="FFFFFFFF"/>
      </font>
      <fill>
        <patternFill>
          <bgColor theme="6"/>
        </patternFill>
      </fill>
    </dxf>
    <dxf>
      <font>
        <color rgb="FFFFFFFF"/>
      </font>
      <fill>
        <patternFill>
          <bgColor theme="4"/>
        </patternFill>
      </fill>
    </dxf>
    <dxf>
      <font>
        <color rgb="FFFFFFFF"/>
      </font>
      <fill>
        <patternFill>
          <bgColor theme="7"/>
        </patternFill>
      </fill>
    </dxf>
    <dxf>
      <font>
        <color rgb="FFFFFFFF"/>
      </font>
      <fill>
        <patternFill>
          <bgColor theme="5"/>
        </patternFill>
      </fill>
    </dxf>
    <dxf>
      <font>
        <b/>
        <i val="0"/>
        <color theme="0"/>
      </font>
      <fill>
        <patternFill>
          <bgColor theme="4"/>
        </patternFill>
      </fill>
    </dxf>
    <dxf>
      <font>
        <b/>
        <i val="0"/>
        <color theme="0"/>
      </font>
      <fill>
        <patternFill>
          <bgColor theme="5"/>
        </patternFill>
      </fill>
    </dxf>
    <dxf>
      <font>
        <b/>
        <i val="0"/>
        <color theme="0"/>
      </font>
      <fill>
        <patternFill>
          <bgColor theme="6"/>
        </patternFill>
      </fill>
    </dxf>
    <dxf>
      <font>
        <b/>
        <i val="0"/>
        <color theme="0"/>
      </font>
      <fill>
        <patternFill>
          <bgColor theme="7"/>
        </patternFill>
      </fill>
    </dxf>
    <dxf>
      <font>
        <b/>
        <i val="0"/>
        <color theme="0"/>
      </font>
      <fill>
        <patternFill>
          <bgColor theme="7"/>
        </patternFill>
      </fill>
    </dxf>
    <dxf>
      <font>
        <b/>
        <i val="0"/>
        <color theme="7"/>
      </font>
      <fill>
        <patternFill>
          <bgColor theme="7" tint="0.79998168889431442"/>
        </patternFill>
      </fill>
    </dxf>
    <dxf>
      <font>
        <b/>
        <i val="0"/>
        <color theme="0"/>
      </font>
      <fill>
        <patternFill>
          <bgColor theme="6"/>
        </patternFill>
      </fill>
    </dxf>
    <dxf>
      <font>
        <b/>
        <i val="0"/>
        <color theme="6"/>
      </font>
      <fill>
        <patternFill>
          <bgColor theme="6" tint="0.79998168889431442"/>
        </patternFill>
      </fill>
    </dxf>
    <dxf>
      <font>
        <b/>
        <i val="0"/>
        <color theme="0"/>
      </font>
      <fill>
        <patternFill>
          <bgColor theme="5"/>
        </patternFill>
      </fill>
    </dxf>
    <dxf>
      <font>
        <b/>
        <i val="0"/>
        <color theme="5"/>
      </font>
      <fill>
        <patternFill>
          <bgColor theme="5" tint="0.79998168889431442"/>
        </patternFill>
      </fill>
    </dxf>
    <dxf>
      <font>
        <b/>
        <i val="0"/>
        <color theme="0"/>
      </font>
      <fill>
        <patternFill>
          <bgColor theme="4"/>
        </patternFill>
      </fill>
    </dxf>
    <dxf>
      <font>
        <b/>
        <i val="0"/>
        <color theme="4"/>
      </font>
      <fill>
        <patternFill>
          <bgColor theme="4" tint="0.79998168889431442"/>
        </patternFill>
      </fill>
    </dxf>
    <dxf>
      <fill>
        <patternFill>
          <bgColor theme="2"/>
        </patternFill>
      </fill>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0" formatCode="General"/>
      <protection locked="1" hidden="0"/>
    </dxf>
    <dxf>
      <border outline="0">
        <bottom style="medium">
          <color rgb="FF000000"/>
        </bottom>
      </border>
    </dxf>
    <dxf>
      <border outline="0">
        <top style="thin">
          <color rgb="FF000000"/>
        </top>
      </border>
    </dxf>
    <dxf>
      <font>
        <b/>
        <i val="0"/>
        <strike val="0"/>
        <condense val="0"/>
        <extend val="0"/>
        <outline val="0"/>
        <shadow val="0"/>
        <u val="none"/>
        <vertAlign val="baseline"/>
        <sz val="11"/>
        <color theme="0"/>
        <name val="Calibri"/>
        <family val="2"/>
        <scheme val="none"/>
      </font>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1"/>
        <color theme="1"/>
        <name val="Work Sans"/>
        <scheme val="none"/>
      </font>
      <numFmt numFmtId="0" formatCode="General"/>
      <fill>
        <patternFill patternType="none">
          <fgColor indexed="64"/>
          <bgColor indexed="65"/>
        </patternFill>
      </fill>
    </dxf>
    <dxf>
      <font>
        <b val="0"/>
        <i val="0"/>
        <strike val="0"/>
        <condense val="0"/>
        <extend val="0"/>
        <outline val="0"/>
        <shadow val="0"/>
        <u val="none"/>
        <vertAlign val="baseline"/>
        <sz val="11"/>
        <color theme="1"/>
        <name val="Work Sans"/>
        <scheme val="minor"/>
      </font>
      <fill>
        <patternFill patternType="none">
          <fgColor indexed="64"/>
          <bgColor indexed="65"/>
        </patternFill>
      </fill>
      <border diagonalUp="0" diagonalDown="0">
        <left/>
        <right/>
        <top style="thin">
          <color theme="8" tint="0.39997558519241921"/>
        </top>
        <bottom style="thin">
          <color theme="8" tint="0.39997558519241921"/>
        </bottom>
        <vertical/>
        <horizontal/>
      </border>
    </dxf>
    <dxf>
      <font>
        <b val="0"/>
        <i val="0"/>
        <strike val="0"/>
        <condense val="0"/>
        <extend val="0"/>
        <outline val="0"/>
        <shadow val="0"/>
        <u val="none"/>
        <vertAlign val="baseline"/>
        <sz val="11"/>
        <color theme="1"/>
        <name val="Work Sans"/>
        <scheme val="minor"/>
      </font>
      <fill>
        <patternFill patternType="none">
          <fgColor indexed="64"/>
          <bgColor indexed="65"/>
        </patternFill>
      </fill>
      <border diagonalUp="0" diagonalDown="0">
        <left style="thin">
          <color theme="8" tint="0.39997558519241921"/>
        </left>
        <right/>
        <top style="thin">
          <color theme="8" tint="0.39997558519241921"/>
        </top>
        <bottom style="thin">
          <color theme="8" tint="0.39997558519241921"/>
        </bottom>
        <vertical/>
        <horizontal/>
      </border>
    </dxf>
    <dxf>
      <font>
        <b val="0"/>
        <i val="0"/>
        <strike val="0"/>
        <condense val="0"/>
        <extend val="0"/>
        <outline val="0"/>
        <shadow val="0"/>
        <u val="none"/>
        <vertAlign val="baseline"/>
        <sz val="11"/>
        <color theme="1"/>
        <name val="Work Sans"/>
        <scheme val="none"/>
      </font>
      <fill>
        <patternFill patternType="none">
          <fgColor indexed="64"/>
          <bgColor indexed="65"/>
        </patternFill>
      </fill>
    </dxf>
    <dxf>
      <font>
        <b val="0"/>
        <i val="0"/>
        <strike val="0"/>
        <condense val="0"/>
        <extend val="0"/>
        <outline val="0"/>
        <shadow val="0"/>
        <u val="none"/>
        <vertAlign val="baseline"/>
        <sz val="11"/>
        <color theme="1"/>
        <name val="Work Sans"/>
        <scheme val="none"/>
      </font>
      <numFmt numFmtId="0" formatCode="General"/>
      <fill>
        <patternFill patternType="none">
          <fgColor indexed="64"/>
          <bgColor indexed="65"/>
        </patternFill>
      </fill>
    </dxf>
    <dxf>
      <font>
        <b val="0"/>
        <i val="0"/>
        <strike val="0"/>
        <condense val="0"/>
        <extend val="0"/>
        <outline val="0"/>
        <shadow val="0"/>
        <u val="none"/>
        <vertAlign val="baseline"/>
        <sz val="11"/>
        <color theme="1"/>
        <name val="Work Sans"/>
        <scheme val="minor"/>
      </font>
      <fill>
        <patternFill patternType="none">
          <fgColor indexed="64"/>
          <bgColor indexed="65"/>
        </patternFill>
      </fill>
      <border diagonalUp="0" diagonalDown="0">
        <left/>
        <right/>
        <top style="thin">
          <color theme="8" tint="0.39997558519241921"/>
        </top>
        <bottom style="thin">
          <color theme="8" tint="0.39997558519241921"/>
        </bottom>
        <vertical/>
        <horizontal/>
      </border>
    </dxf>
    <dxf>
      <font>
        <b val="0"/>
        <i val="0"/>
        <strike val="0"/>
        <condense val="0"/>
        <extend val="0"/>
        <outline val="0"/>
        <shadow val="0"/>
        <u val="none"/>
        <vertAlign val="baseline"/>
        <sz val="11"/>
        <color theme="1"/>
        <name val="Work Sans"/>
        <scheme val="minor"/>
      </font>
      <fill>
        <patternFill patternType="none">
          <fgColor indexed="64"/>
          <bgColor indexed="65"/>
        </patternFill>
      </fill>
      <border diagonalUp="0" diagonalDown="0">
        <left style="thin">
          <color theme="8" tint="0.39997558519241921"/>
        </left>
        <right/>
        <top style="thin">
          <color theme="8" tint="0.39997558519241921"/>
        </top>
        <bottom style="thin">
          <color theme="8" tint="0.39997558519241921"/>
        </bottom>
        <vertical/>
        <horizontal/>
      </border>
    </dxf>
    <dxf>
      <font>
        <b val="0"/>
        <i val="0"/>
        <strike val="0"/>
        <condense val="0"/>
        <extend val="0"/>
        <outline val="0"/>
        <shadow val="0"/>
        <u val="none"/>
        <vertAlign val="baseline"/>
        <sz val="11"/>
        <color theme="1"/>
        <name val="Work Sans"/>
        <scheme val="none"/>
      </font>
      <fill>
        <patternFill patternType="none">
          <fgColor indexed="64"/>
          <bgColor indexed="65"/>
        </patternFill>
      </fill>
    </dxf>
  </dxfs>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eetMetadata" Target="metadata.xml"/><Relationship Id="rId3" Type="http://schemas.openxmlformats.org/officeDocument/2006/relationships/worksheet" Target="worksheets/sheet3.xml"/><Relationship Id="rId21" Type="http://schemas.microsoft.com/office/2017/06/relationships/rdRichValueStructure" Target="richData/rdrichvaluestructure.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microsoft.com/office/2017/06/relationships/rdRichValue" Target="richData/rdrichvalue.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connections" Target="connections.xml"/><Relationship Id="rId23" Type="http://schemas.openxmlformats.org/officeDocument/2006/relationships/calcChain" Target="calcChain.xml"/><Relationship Id="rId10" Type="http://schemas.openxmlformats.org/officeDocument/2006/relationships/worksheet" Target="worksheets/sheet10.xml"/><Relationship Id="rId19" Type="http://schemas.microsoft.com/office/2022/10/relationships/richValueRel" Target="richData/richValueRel.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 Id="rId22" Type="http://schemas.microsoft.com/office/2017/06/relationships/rdRichValueTypes" Target="richData/rdRichValueTyp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themeOverride" Target="../theme/themeOverride1.xml"/><Relationship Id="rId2" Type="http://schemas.microsoft.com/office/2011/relationships/chartColorStyle" Target="colors3.xml"/><Relationship Id="rId1" Type="http://schemas.microsoft.com/office/2011/relationships/chartStyle" Target="style3.xml"/><Relationship Id="rId4" Type="http://schemas.openxmlformats.org/officeDocument/2006/relationships/chartUserShapes" Target="../drawings/drawing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3" Type="http://schemas.openxmlformats.org/officeDocument/2006/relationships/themeOverride" Target="../theme/themeOverride2.xml"/><Relationship Id="rId2" Type="http://schemas.microsoft.com/office/2011/relationships/chartColorStyle" Target="colors9.xml"/><Relationship Id="rId1" Type="http://schemas.microsoft.com/office/2011/relationships/chartStyle" Target="style9.xml"/><Relationship Id="rId4" Type="http://schemas.openxmlformats.org/officeDocument/2006/relationships/chartUserShapes" Target="../drawings/drawing5.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tx>
            <c:strRef>
              <c:f>'Team Summary'!$DJ$6</c:f>
              <c:strCache>
                <c:ptCount val="1"/>
                <c:pt idx="0">
                  <c:v>Relationship Building</c:v>
                </c:pt>
              </c:strCache>
            </c:strRef>
          </c:tx>
          <c:dPt>
            <c:idx val="0"/>
            <c:bubble3D val="0"/>
            <c:spPr>
              <a:solidFill>
                <a:schemeClr val="accent3"/>
              </a:solidFill>
              <a:ln w="19050">
                <a:solidFill>
                  <a:schemeClr val="lt1"/>
                </a:solidFill>
              </a:ln>
              <a:effectLst/>
            </c:spPr>
            <c:extLst>
              <c:ext xmlns:c16="http://schemas.microsoft.com/office/drawing/2014/chart" uri="{C3380CC4-5D6E-409C-BE32-E72D297353CC}">
                <c16:uniqueId val="{00000001-9361-4451-A215-C8158F261605}"/>
              </c:ext>
            </c:extLst>
          </c:dPt>
          <c:dPt>
            <c:idx val="1"/>
            <c:bubble3D val="0"/>
            <c:spPr>
              <a:solidFill>
                <a:schemeClr val="bg1">
                  <a:lumMod val="95000"/>
                </a:schemeClr>
              </a:solidFill>
              <a:ln w="19050">
                <a:solidFill>
                  <a:schemeClr val="lt1"/>
                </a:solidFill>
              </a:ln>
              <a:effectLst/>
            </c:spPr>
            <c:extLst>
              <c:ext xmlns:c16="http://schemas.microsoft.com/office/drawing/2014/chart" uri="{C3380CC4-5D6E-409C-BE32-E72D297353CC}">
                <c16:uniqueId val="{00000003-9361-4451-A215-C8158F261605}"/>
              </c:ext>
            </c:extLst>
          </c:dPt>
          <c:val>
            <c:numRef>
              <c:f>'Team Summary'!$DJ$7:$DJ$8</c:f>
              <c:numCache>
                <c:formatCode>0</c:formatCode>
                <c:ptCount val="2"/>
                <c:pt idx="0">
                  <c:v>0</c:v>
                </c:pt>
                <c:pt idx="1">
                  <c:v>0</c:v>
                </c:pt>
              </c:numCache>
            </c:numRef>
          </c:val>
          <c:extLst>
            <c:ext xmlns:c16="http://schemas.microsoft.com/office/drawing/2014/chart" uri="{C3380CC4-5D6E-409C-BE32-E72D297353CC}">
              <c16:uniqueId val="{00000004-9361-4451-A215-C8158F261605}"/>
            </c:ext>
          </c:extLst>
        </c:ser>
        <c:dLbls>
          <c:showLegendKey val="0"/>
          <c:showVal val="0"/>
          <c:showCatName val="0"/>
          <c:showSerName val="0"/>
          <c:showPercent val="0"/>
          <c:showBubbleSize val="0"/>
          <c:showLeaderLines val="1"/>
        </c:dLbls>
        <c:firstSliceAng val="0"/>
        <c:holeSize val="50"/>
      </c:doughnutChart>
      <c:spPr>
        <a:noFill/>
        <a:ln>
          <a:noFill/>
        </a:ln>
        <a:effectLst/>
      </c:spPr>
    </c:plotArea>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194331244650576"/>
          <c:y val="2.3495548892221118E-2"/>
          <c:w val="0.8116630124489066"/>
          <c:h val="0.93192439816401129"/>
        </c:manualLayout>
      </c:layout>
      <c:barChart>
        <c:barDir val="bar"/>
        <c:grouping val="clustered"/>
        <c:varyColors val="0"/>
        <c:ser>
          <c:idx val="1"/>
          <c:order val="0"/>
          <c:tx>
            <c:strRef>
              <c:f>'Team Summary'!$AC$3</c:f>
              <c:strCache>
                <c:ptCount val="1"/>
                <c:pt idx="0">
                  <c:v>Executing</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'Team Summary'!$AH$4:$AH$37</c:f>
              <c:strCache>
                <c:ptCount val="34"/>
                <c:pt idx="0">
                  <c:v>Analytical</c:v>
                </c:pt>
                <c:pt idx="1">
                  <c:v>Context</c:v>
                </c:pt>
                <c:pt idx="2">
                  <c:v>Futuristic</c:v>
                </c:pt>
                <c:pt idx="3">
                  <c:v>Ideation</c:v>
                </c:pt>
                <c:pt idx="4">
                  <c:v>Input</c:v>
                </c:pt>
                <c:pt idx="5">
                  <c:v>Intellection</c:v>
                </c:pt>
                <c:pt idx="6">
                  <c:v>Learner</c:v>
                </c:pt>
                <c:pt idx="7">
                  <c:v>Strategic</c:v>
                </c:pt>
                <c:pt idx="8">
                  <c:v>Activator</c:v>
                </c:pt>
                <c:pt idx="9">
                  <c:v>Command</c:v>
                </c:pt>
                <c:pt idx="10">
                  <c:v>Communication</c:v>
                </c:pt>
                <c:pt idx="11">
                  <c:v>Competition</c:v>
                </c:pt>
                <c:pt idx="12">
                  <c:v>Maximizer</c:v>
                </c:pt>
                <c:pt idx="13">
                  <c:v>Self-Assurance</c:v>
                </c:pt>
                <c:pt idx="14">
                  <c:v>Significance</c:v>
                </c:pt>
                <c:pt idx="15">
                  <c:v>Woo</c:v>
                </c:pt>
                <c:pt idx="16">
                  <c:v>Adaptability</c:v>
                </c:pt>
                <c:pt idx="17">
                  <c:v>Connectedness</c:v>
                </c:pt>
                <c:pt idx="18">
                  <c:v>Developer</c:v>
                </c:pt>
                <c:pt idx="19">
                  <c:v>Empathy</c:v>
                </c:pt>
                <c:pt idx="20">
                  <c:v>Harmony</c:v>
                </c:pt>
                <c:pt idx="21">
                  <c:v>Includer</c:v>
                </c:pt>
                <c:pt idx="22">
                  <c:v>Individualization</c:v>
                </c:pt>
                <c:pt idx="23">
                  <c:v>Positivity</c:v>
                </c:pt>
                <c:pt idx="24">
                  <c:v>Relator</c:v>
                </c:pt>
                <c:pt idx="25">
                  <c:v>Achiever</c:v>
                </c:pt>
                <c:pt idx="26">
                  <c:v>Arranger</c:v>
                </c:pt>
                <c:pt idx="27">
                  <c:v>Belief</c:v>
                </c:pt>
                <c:pt idx="28">
                  <c:v>Consistency</c:v>
                </c:pt>
                <c:pt idx="29">
                  <c:v>Deliberative</c:v>
                </c:pt>
                <c:pt idx="30">
                  <c:v>Discipline</c:v>
                </c:pt>
                <c:pt idx="31">
                  <c:v>Focus</c:v>
                </c:pt>
                <c:pt idx="32">
                  <c:v>Responsibility</c:v>
                </c:pt>
                <c:pt idx="33">
                  <c:v>Restorative</c:v>
                </c:pt>
              </c:strCache>
            </c:strRef>
          </c:cat>
          <c:val>
            <c:numRef>
              <c:f>'Team Summary'!$AK$4:$AK$37</c:f>
              <c:numCache>
                <c:formatCode>General</c:formatCode>
                <c:ptCount val="3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numCache>
            </c:numRef>
          </c:val>
          <c:extLst>
            <c:ext xmlns:c16="http://schemas.microsoft.com/office/drawing/2014/chart" uri="{C3380CC4-5D6E-409C-BE32-E72D297353CC}">
              <c16:uniqueId val="{00000000-B1A4-49A9-9843-CB9F942F08C7}"/>
            </c:ext>
          </c:extLst>
        </c:ser>
        <c:ser>
          <c:idx val="2"/>
          <c:order val="1"/>
          <c:tx>
            <c:strRef>
              <c:f>'Team Summary'!$AE$3</c:f>
              <c:strCache>
                <c:ptCount val="1"/>
                <c:pt idx="0">
                  <c:v>Relationship</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'Team Summary'!$AH$4:$AH$37</c:f>
              <c:strCache>
                <c:ptCount val="34"/>
                <c:pt idx="0">
                  <c:v>Analytical</c:v>
                </c:pt>
                <c:pt idx="1">
                  <c:v>Context</c:v>
                </c:pt>
                <c:pt idx="2">
                  <c:v>Futuristic</c:v>
                </c:pt>
                <c:pt idx="3">
                  <c:v>Ideation</c:v>
                </c:pt>
                <c:pt idx="4">
                  <c:v>Input</c:v>
                </c:pt>
                <c:pt idx="5">
                  <c:v>Intellection</c:v>
                </c:pt>
                <c:pt idx="6">
                  <c:v>Learner</c:v>
                </c:pt>
                <c:pt idx="7">
                  <c:v>Strategic</c:v>
                </c:pt>
                <c:pt idx="8">
                  <c:v>Activator</c:v>
                </c:pt>
                <c:pt idx="9">
                  <c:v>Command</c:v>
                </c:pt>
                <c:pt idx="10">
                  <c:v>Communication</c:v>
                </c:pt>
                <c:pt idx="11">
                  <c:v>Competition</c:v>
                </c:pt>
                <c:pt idx="12">
                  <c:v>Maximizer</c:v>
                </c:pt>
                <c:pt idx="13">
                  <c:v>Self-Assurance</c:v>
                </c:pt>
                <c:pt idx="14">
                  <c:v>Significance</c:v>
                </c:pt>
                <c:pt idx="15">
                  <c:v>Woo</c:v>
                </c:pt>
                <c:pt idx="16">
                  <c:v>Adaptability</c:v>
                </c:pt>
                <c:pt idx="17">
                  <c:v>Connectedness</c:v>
                </c:pt>
                <c:pt idx="18">
                  <c:v>Developer</c:v>
                </c:pt>
                <c:pt idx="19">
                  <c:v>Empathy</c:v>
                </c:pt>
                <c:pt idx="20">
                  <c:v>Harmony</c:v>
                </c:pt>
                <c:pt idx="21">
                  <c:v>Includer</c:v>
                </c:pt>
                <c:pt idx="22">
                  <c:v>Individualization</c:v>
                </c:pt>
                <c:pt idx="23">
                  <c:v>Positivity</c:v>
                </c:pt>
                <c:pt idx="24">
                  <c:v>Relator</c:v>
                </c:pt>
                <c:pt idx="25">
                  <c:v>Achiever</c:v>
                </c:pt>
                <c:pt idx="26">
                  <c:v>Arranger</c:v>
                </c:pt>
                <c:pt idx="27">
                  <c:v>Belief</c:v>
                </c:pt>
                <c:pt idx="28">
                  <c:v>Consistency</c:v>
                </c:pt>
                <c:pt idx="29">
                  <c:v>Deliberative</c:v>
                </c:pt>
                <c:pt idx="30">
                  <c:v>Discipline</c:v>
                </c:pt>
                <c:pt idx="31">
                  <c:v>Focus</c:v>
                </c:pt>
                <c:pt idx="32">
                  <c:v>Responsibility</c:v>
                </c:pt>
                <c:pt idx="33">
                  <c:v>Restorative</c:v>
                </c:pt>
              </c:strCache>
            </c:strRef>
          </c:cat>
          <c:val>
            <c:numRef>
              <c:f>'Team Summary'!$AM$4:$AM$37</c:f>
              <c:numCache>
                <c:formatCode>General</c:formatCode>
                <c:ptCount val="3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numCache>
            </c:numRef>
          </c:val>
          <c:extLst>
            <c:ext xmlns:c16="http://schemas.microsoft.com/office/drawing/2014/chart" uri="{C3380CC4-5D6E-409C-BE32-E72D297353CC}">
              <c16:uniqueId val="{00000001-B1A4-49A9-9843-CB9F942F08C7}"/>
            </c:ext>
          </c:extLst>
        </c:ser>
        <c:ser>
          <c:idx val="3"/>
          <c:order val="2"/>
          <c:tx>
            <c:strRef>
              <c:f>'Team Summary'!$AD$3</c:f>
              <c:strCache>
                <c:ptCount val="1"/>
                <c:pt idx="0">
                  <c:v>Influencing</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'Team Summary'!$AH$4:$AH$37</c:f>
              <c:strCache>
                <c:ptCount val="34"/>
                <c:pt idx="0">
                  <c:v>Analytical</c:v>
                </c:pt>
                <c:pt idx="1">
                  <c:v>Context</c:v>
                </c:pt>
                <c:pt idx="2">
                  <c:v>Futuristic</c:v>
                </c:pt>
                <c:pt idx="3">
                  <c:v>Ideation</c:v>
                </c:pt>
                <c:pt idx="4">
                  <c:v>Input</c:v>
                </c:pt>
                <c:pt idx="5">
                  <c:v>Intellection</c:v>
                </c:pt>
                <c:pt idx="6">
                  <c:v>Learner</c:v>
                </c:pt>
                <c:pt idx="7">
                  <c:v>Strategic</c:v>
                </c:pt>
                <c:pt idx="8">
                  <c:v>Activator</c:v>
                </c:pt>
                <c:pt idx="9">
                  <c:v>Command</c:v>
                </c:pt>
                <c:pt idx="10">
                  <c:v>Communication</c:v>
                </c:pt>
                <c:pt idx="11">
                  <c:v>Competition</c:v>
                </c:pt>
                <c:pt idx="12">
                  <c:v>Maximizer</c:v>
                </c:pt>
                <c:pt idx="13">
                  <c:v>Self-Assurance</c:v>
                </c:pt>
                <c:pt idx="14">
                  <c:v>Significance</c:v>
                </c:pt>
                <c:pt idx="15">
                  <c:v>Woo</c:v>
                </c:pt>
                <c:pt idx="16">
                  <c:v>Adaptability</c:v>
                </c:pt>
                <c:pt idx="17">
                  <c:v>Connectedness</c:v>
                </c:pt>
                <c:pt idx="18">
                  <c:v>Developer</c:v>
                </c:pt>
                <c:pt idx="19">
                  <c:v>Empathy</c:v>
                </c:pt>
                <c:pt idx="20">
                  <c:v>Harmony</c:v>
                </c:pt>
                <c:pt idx="21">
                  <c:v>Includer</c:v>
                </c:pt>
                <c:pt idx="22">
                  <c:v>Individualization</c:v>
                </c:pt>
                <c:pt idx="23">
                  <c:v>Positivity</c:v>
                </c:pt>
                <c:pt idx="24">
                  <c:v>Relator</c:v>
                </c:pt>
                <c:pt idx="25">
                  <c:v>Achiever</c:v>
                </c:pt>
                <c:pt idx="26">
                  <c:v>Arranger</c:v>
                </c:pt>
                <c:pt idx="27">
                  <c:v>Belief</c:v>
                </c:pt>
                <c:pt idx="28">
                  <c:v>Consistency</c:v>
                </c:pt>
                <c:pt idx="29">
                  <c:v>Deliberative</c:v>
                </c:pt>
                <c:pt idx="30">
                  <c:v>Discipline</c:v>
                </c:pt>
                <c:pt idx="31">
                  <c:v>Focus</c:v>
                </c:pt>
                <c:pt idx="32">
                  <c:v>Responsibility</c:v>
                </c:pt>
                <c:pt idx="33">
                  <c:v>Restorative</c:v>
                </c:pt>
              </c:strCache>
            </c:strRef>
          </c:cat>
          <c:val>
            <c:numRef>
              <c:f>'Team Summary'!$AL$4:$AL$37</c:f>
              <c:numCache>
                <c:formatCode>General</c:formatCode>
                <c:ptCount val="3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numCache>
            </c:numRef>
          </c:val>
          <c:extLst>
            <c:ext xmlns:c16="http://schemas.microsoft.com/office/drawing/2014/chart" uri="{C3380CC4-5D6E-409C-BE32-E72D297353CC}">
              <c16:uniqueId val="{00000002-B1A4-49A9-9843-CB9F942F08C7}"/>
            </c:ext>
          </c:extLst>
        </c:ser>
        <c:ser>
          <c:idx val="4"/>
          <c:order val="3"/>
          <c:tx>
            <c:strRef>
              <c:f>'Team Summary'!$AF$3</c:f>
              <c:strCache>
                <c:ptCount val="1"/>
                <c:pt idx="0">
                  <c:v>Strategic</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'Team Summary'!$AH$4:$AH$37</c:f>
              <c:strCache>
                <c:ptCount val="34"/>
                <c:pt idx="0">
                  <c:v>Analytical</c:v>
                </c:pt>
                <c:pt idx="1">
                  <c:v>Context</c:v>
                </c:pt>
                <c:pt idx="2">
                  <c:v>Futuristic</c:v>
                </c:pt>
                <c:pt idx="3">
                  <c:v>Ideation</c:v>
                </c:pt>
                <c:pt idx="4">
                  <c:v>Input</c:v>
                </c:pt>
                <c:pt idx="5">
                  <c:v>Intellection</c:v>
                </c:pt>
                <c:pt idx="6">
                  <c:v>Learner</c:v>
                </c:pt>
                <c:pt idx="7">
                  <c:v>Strategic</c:v>
                </c:pt>
                <c:pt idx="8">
                  <c:v>Activator</c:v>
                </c:pt>
                <c:pt idx="9">
                  <c:v>Command</c:v>
                </c:pt>
                <c:pt idx="10">
                  <c:v>Communication</c:v>
                </c:pt>
                <c:pt idx="11">
                  <c:v>Competition</c:v>
                </c:pt>
                <c:pt idx="12">
                  <c:v>Maximizer</c:v>
                </c:pt>
                <c:pt idx="13">
                  <c:v>Self-Assurance</c:v>
                </c:pt>
                <c:pt idx="14">
                  <c:v>Significance</c:v>
                </c:pt>
                <c:pt idx="15">
                  <c:v>Woo</c:v>
                </c:pt>
                <c:pt idx="16">
                  <c:v>Adaptability</c:v>
                </c:pt>
                <c:pt idx="17">
                  <c:v>Connectedness</c:v>
                </c:pt>
                <c:pt idx="18">
                  <c:v>Developer</c:v>
                </c:pt>
                <c:pt idx="19">
                  <c:v>Empathy</c:v>
                </c:pt>
                <c:pt idx="20">
                  <c:v>Harmony</c:v>
                </c:pt>
                <c:pt idx="21">
                  <c:v>Includer</c:v>
                </c:pt>
                <c:pt idx="22">
                  <c:v>Individualization</c:v>
                </c:pt>
                <c:pt idx="23">
                  <c:v>Positivity</c:v>
                </c:pt>
                <c:pt idx="24">
                  <c:v>Relator</c:v>
                </c:pt>
                <c:pt idx="25">
                  <c:v>Achiever</c:v>
                </c:pt>
                <c:pt idx="26">
                  <c:v>Arranger</c:v>
                </c:pt>
                <c:pt idx="27">
                  <c:v>Belief</c:v>
                </c:pt>
                <c:pt idx="28">
                  <c:v>Consistency</c:v>
                </c:pt>
                <c:pt idx="29">
                  <c:v>Deliberative</c:v>
                </c:pt>
                <c:pt idx="30">
                  <c:v>Discipline</c:v>
                </c:pt>
                <c:pt idx="31">
                  <c:v>Focus</c:v>
                </c:pt>
                <c:pt idx="32">
                  <c:v>Responsibility</c:v>
                </c:pt>
                <c:pt idx="33">
                  <c:v>Restorative</c:v>
                </c:pt>
              </c:strCache>
            </c:strRef>
          </c:cat>
          <c:val>
            <c:numRef>
              <c:f>'Team Summary'!$AN$4:$AN$37</c:f>
              <c:numCache>
                <c:formatCode>General</c:formatCode>
                <c:ptCount val="3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numCache>
            </c:numRef>
          </c:val>
          <c:extLst>
            <c:ext xmlns:c16="http://schemas.microsoft.com/office/drawing/2014/chart" uri="{C3380CC4-5D6E-409C-BE32-E72D297353CC}">
              <c16:uniqueId val="{00000003-B1A4-49A9-9843-CB9F942F08C7}"/>
            </c:ext>
          </c:extLst>
        </c:ser>
        <c:dLbls>
          <c:dLblPos val="outEnd"/>
          <c:showLegendKey val="0"/>
          <c:showVal val="1"/>
          <c:showCatName val="0"/>
          <c:showSerName val="0"/>
          <c:showPercent val="0"/>
          <c:showBubbleSize val="0"/>
        </c:dLbls>
        <c:gapWidth val="182"/>
        <c:overlap val="100"/>
        <c:axId val="1224471712"/>
        <c:axId val="1224464640"/>
      </c:barChart>
      <c:catAx>
        <c:axId val="1224471712"/>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rtlCol="0" anchor="ctr" anchorCtr="1"/>
          <a:lstStyle/>
          <a:p>
            <a:pPr>
              <a:defRPr sz="1050" b="0" i="0" u="none" strike="noStrike" kern="1200" baseline="0">
                <a:solidFill>
                  <a:schemeClr val="tx1"/>
                </a:solidFill>
                <a:latin typeface="+mj-lt"/>
                <a:ea typeface="+mn-ea"/>
                <a:cs typeface="Arial" panose="020B0604020202020204" pitchFamily="34" charset="0"/>
              </a:defRPr>
            </a:pPr>
            <a:endParaRPr lang="en-US"/>
          </a:p>
        </c:txPr>
        <c:crossAx val="1224464640"/>
        <c:crosses val="autoZero"/>
        <c:auto val="1"/>
        <c:lblAlgn val="ctr"/>
        <c:lblOffset val="100"/>
        <c:noMultiLvlLbl val="0"/>
      </c:catAx>
      <c:valAx>
        <c:axId val="1224464640"/>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rtlCol="0" anchor="ctr" anchorCtr="1"/>
          <a:lstStyle/>
          <a:p>
            <a:pPr>
              <a:defRPr sz="1000" b="0" i="0" u="none" strike="noStrike" kern="1200" baseline="0">
                <a:noFill/>
                <a:latin typeface="Arial" panose="020B0604020202020204" pitchFamily="34" charset="0"/>
                <a:ea typeface="+mn-ea"/>
                <a:cs typeface="Arial" panose="020B0604020202020204" pitchFamily="34" charset="0"/>
              </a:defRPr>
            </a:pPr>
            <a:endParaRPr lang="en-US"/>
          </a:p>
        </c:txPr>
        <c:crossAx val="1224471712"/>
        <c:crosses val="autoZero"/>
        <c:crossBetween val="between"/>
      </c:valAx>
      <c:spPr>
        <a:noFill/>
        <a:ln w="25400">
          <a:noFill/>
        </a:ln>
        <a:effectLst/>
      </c:spPr>
    </c:plotArea>
    <c:plotVisOnly val="0"/>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rtlCol="0"/>
    <a:lstStyle/>
    <a:p>
      <a:pPr>
        <a:defRPr/>
      </a:pPr>
      <a:endParaRPr lang="en-US"/>
    </a:p>
  </c:txPr>
  <c:printSettings>
    <c:headerFooter/>
    <c:pageMargins b="0.75" l="0.7" r="0.7" t="0.75" header="0.3" footer="0.3"/>
    <c:pageSetup orientation="portrait"/>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0.15350991198805411"/>
          <c:y val="0.20291269148670779"/>
          <c:w val="0.71760150931308264"/>
          <c:h val="0.63080152763319497"/>
        </c:manualLayout>
      </c:layout>
      <c:radarChart>
        <c:radarStyle val="filled"/>
        <c:varyColors val="0"/>
        <c:ser>
          <c:idx val="3"/>
          <c:order val="0"/>
          <c:tx>
            <c:strRef>
              <c:f>'Team Summary'!$AC$3</c:f>
              <c:strCache>
                <c:ptCount val="1"/>
                <c:pt idx="0">
                  <c:v>Executing</c:v>
                </c:pt>
              </c:strCache>
            </c:strRef>
          </c:tx>
          <c:spPr>
            <a:noFill/>
            <a:ln w="38100">
              <a:solidFill>
                <a:srgbClr val="7B2481"/>
              </a:solidFill>
            </a:ln>
            <a:effectLst/>
          </c:spPr>
          <c:cat>
            <c:strRef>
              <c:f>'Team Summary'!$Z$4:$Z$42</c:f>
              <c:strCache>
                <c:ptCount val="39"/>
                <c:pt idx="1">
                  <c:v>Analytical</c:v>
                </c:pt>
                <c:pt idx="2">
                  <c:v>Context</c:v>
                </c:pt>
                <c:pt idx="3">
                  <c:v>Futuristic</c:v>
                </c:pt>
                <c:pt idx="4">
                  <c:v>Ideation</c:v>
                </c:pt>
                <c:pt idx="5">
                  <c:v>Input</c:v>
                </c:pt>
                <c:pt idx="6">
                  <c:v>Intellection</c:v>
                </c:pt>
                <c:pt idx="7">
                  <c:v>Learner</c:v>
                </c:pt>
                <c:pt idx="8">
                  <c:v>Strategic</c:v>
                </c:pt>
                <c:pt idx="10">
                  <c:v>Activator</c:v>
                </c:pt>
                <c:pt idx="11">
                  <c:v>Command</c:v>
                </c:pt>
                <c:pt idx="12">
                  <c:v>Communication</c:v>
                </c:pt>
                <c:pt idx="13">
                  <c:v>Competition</c:v>
                </c:pt>
                <c:pt idx="14">
                  <c:v>Maximizer</c:v>
                </c:pt>
                <c:pt idx="15">
                  <c:v>Self-Assurance</c:v>
                </c:pt>
                <c:pt idx="16">
                  <c:v>Significance</c:v>
                </c:pt>
                <c:pt idx="17">
                  <c:v>Woo</c:v>
                </c:pt>
                <c:pt idx="19">
                  <c:v>Adaptability</c:v>
                </c:pt>
                <c:pt idx="20">
                  <c:v>Connectedness</c:v>
                </c:pt>
                <c:pt idx="21">
                  <c:v>Developer</c:v>
                </c:pt>
                <c:pt idx="22">
                  <c:v>Empathy</c:v>
                </c:pt>
                <c:pt idx="23">
                  <c:v>Harmony</c:v>
                </c:pt>
                <c:pt idx="24">
                  <c:v>Includer</c:v>
                </c:pt>
                <c:pt idx="25">
                  <c:v>Individualization</c:v>
                </c:pt>
                <c:pt idx="26">
                  <c:v>Positivity</c:v>
                </c:pt>
                <c:pt idx="27">
                  <c:v>Relator</c:v>
                </c:pt>
                <c:pt idx="28">
                  <c:v>Achiever</c:v>
                </c:pt>
                <c:pt idx="29">
                  <c:v>Arranger</c:v>
                </c:pt>
                <c:pt idx="30">
                  <c:v>Belief</c:v>
                </c:pt>
                <c:pt idx="31">
                  <c:v>Consistency</c:v>
                </c:pt>
                <c:pt idx="32">
                  <c:v>Deliberative</c:v>
                </c:pt>
                <c:pt idx="35">
                  <c:v>Discipline</c:v>
                </c:pt>
                <c:pt idx="36">
                  <c:v>Focus</c:v>
                </c:pt>
                <c:pt idx="37">
                  <c:v>Responsibility</c:v>
                </c:pt>
                <c:pt idx="38">
                  <c:v>Restorative</c:v>
                </c:pt>
              </c:strCache>
            </c:strRef>
          </c:cat>
          <c:val>
            <c:numRef>
              <c:f>'Team Summary'!$AC$4:$AC$42</c:f>
              <c:numCache>
                <c:formatCode>General</c:formatCode>
                <c:ptCount val="39"/>
                <c:pt idx="1">
                  <c:v>0</c:v>
                </c:pt>
                <c:pt idx="2">
                  <c:v>0</c:v>
                </c:pt>
                <c:pt idx="3">
                  <c:v>0</c:v>
                </c:pt>
                <c:pt idx="4">
                  <c:v>0</c:v>
                </c:pt>
                <c:pt idx="5">
                  <c:v>0</c:v>
                </c:pt>
                <c:pt idx="6">
                  <c:v>0</c:v>
                </c:pt>
                <c:pt idx="7">
                  <c:v>0</c:v>
                </c:pt>
                <c:pt idx="8">
                  <c:v>0</c:v>
                </c:pt>
                <c:pt idx="10">
                  <c:v>0</c:v>
                </c:pt>
                <c:pt idx="11">
                  <c:v>0</c:v>
                </c:pt>
                <c:pt idx="12">
                  <c:v>0</c:v>
                </c:pt>
                <c:pt idx="13">
                  <c:v>0</c:v>
                </c:pt>
                <c:pt idx="14">
                  <c:v>0</c:v>
                </c:pt>
                <c:pt idx="15">
                  <c:v>0</c:v>
                </c:pt>
                <c:pt idx="16">
                  <c:v>0</c:v>
                </c:pt>
                <c:pt idx="17">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5">
                  <c:v>0</c:v>
                </c:pt>
                <c:pt idx="36">
                  <c:v>0</c:v>
                </c:pt>
                <c:pt idx="37">
                  <c:v>0</c:v>
                </c:pt>
                <c:pt idx="38">
                  <c:v>0</c:v>
                </c:pt>
              </c:numCache>
            </c:numRef>
          </c:val>
          <c:extLst>
            <c:ext xmlns:c16="http://schemas.microsoft.com/office/drawing/2014/chart" uri="{C3380CC4-5D6E-409C-BE32-E72D297353CC}">
              <c16:uniqueId val="{00000003-1C4C-4AAA-942E-C3217EC37C31}"/>
            </c:ext>
          </c:extLst>
        </c:ser>
        <c:ser>
          <c:idx val="2"/>
          <c:order val="1"/>
          <c:tx>
            <c:strRef>
              <c:f>'Team Summary'!$AD$3</c:f>
              <c:strCache>
                <c:ptCount val="1"/>
                <c:pt idx="0">
                  <c:v>Influencing</c:v>
                </c:pt>
              </c:strCache>
            </c:strRef>
          </c:tx>
          <c:spPr>
            <a:noFill/>
            <a:ln w="38100">
              <a:solidFill>
                <a:srgbClr val="E97200"/>
              </a:solidFill>
            </a:ln>
            <a:effectLst/>
          </c:spPr>
          <c:cat>
            <c:strRef>
              <c:f>'Team Summary'!$Z$4:$Z$42</c:f>
              <c:strCache>
                <c:ptCount val="39"/>
                <c:pt idx="1">
                  <c:v>Analytical</c:v>
                </c:pt>
                <c:pt idx="2">
                  <c:v>Context</c:v>
                </c:pt>
                <c:pt idx="3">
                  <c:v>Futuristic</c:v>
                </c:pt>
                <c:pt idx="4">
                  <c:v>Ideation</c:v>
                </c:pt>
                <c:pt idx="5">
                  <c:v>Input</c:v>
                </c:pt>
                <c:pt idx="6">
                  <c:v>Intellection</c:v>
                </c:pt>
                <c:pt idx="7">
                  <c:v>Learner</c:v>
                </c:pt>
                <c:pt idx="8">
                  <c:v>Strategic</c:v>
                </c:pt>
                <c:pt idx="10">
                  <c:v>Activator</c:v>
                </c:pt>
                <c:pt idx="11">
                  <c:v>Command</c:v>
                </c:pt>
                <c:pt idx="12">
                  <c:v>Communication</c:v>
                </c:pt>
                <c:pt idx="13">
                  <c:v>Competition</c:v>
                </c:pt>
                <c:pt idx="14">
                  <c:v>Maximizer</c:v>
                </c:pt>
                <c:pt idx="15">
                  <c:v>Self-Assurance</c:v>
                </c:pt>
                <c:pt idx="16">
                  <c:v>Significance</c:v>
                </c:pt>
                <c:pt idx="17">
                  <c:v>Woo</c:v>
                </c:pt>
                <c:pt idx="19">
                  <c:v>Adaptability</c:v>
                </c:pt>
                <c:pt idx="20">
                  <c:v>Connectedness</c:v>
                </c:pt>
                <c:pt idx="21">
                  <c:v>Developer</c:v>
                </c:pt>
                <c:pt idx="22">
                  <c:v>Empathy</c:v>
                </c:pt>
                <c:pt idx="23">
                  <c:v>Harmony</c:v>
                </c:pt>
                <c:pt idx="24">
                  <c:v>Includer</c:v>
                </c:pt>
                <c:pt idx="25">
                  <c:v>Individualization</c:v>
                </c:pt>
                <c:pt idx="26">
                  <c:v>Positivity</c:v>
                </c:pt>
                <c:pt idx="27">
                  <c:v>Relator</c:v>
                </c:pt>
                <c:pt idx="28">
                  <c:v>Achiever</c:v>
                </c:pt>
                <c:pt idx="29">
                  <c:v>Arranger</c:v>
                </c:pt>
                <c:pt idx="30">
                  <c:v>Belief</c:v>
                </c:pt>
                <c:pt idx="31">
                  <c:v>Consistency</c:v>
                </c:pt>
                <c:pt idx="32">
                  <c:v>Deliberative</c:v>
                </c:pt>
                <c:pt idx="35">
                  <c:v>Discipline</c:v>
                </c:pt>
                <c:pt idx="36">
                  <c:v>Focus</c:v>
                </c:pt>
                <c:pt idx="37">
                  <c:v>Responsibility</c:v>
                </c:pt>
                <c:pt idx="38">
                  <c:v>Restorative</c:v>
                </c:pt>
              </c:strCache>
            </c:strRef>
          </c:cat>
          <c:val>
            <c:numRef>
              <c:f>'Team Summary'!$AD$4:$AD$42</c:f>
              <c:numCache>
                <c:formatCode>General</c:formatCode>
                <c:ptCount val="39"/>
                <c:pt idx="1">
                  <c:v>0</c:v>
                </c:pt>
                <c:pt idx="2">
                  <c:v>0</c:v>
                </c:pt>
                <c:pt idx="3">
                  <c:v>0</c:v>
                </c:pt>
                <c:pt idx="4">
                  <c:v>0</c:v>
                </c:pt>
                <c:pt idx="5">
                  <c:v>0</c:v>
                </c:pt>
                <c:pt idx="6">
                  <c:v>0</c:v>
                </c:pt>
                <c:pt idx="7">
                  <c:v>0</c:v>
                </c:pt>
                <c:pt idx="8">
                  <c:v>0</c:v>
                </c:pt>
                <c:pt idx="10">
                  <c:v>0</c:v>
                </c:pt>
                <c:pt idx="11">
                  <c:v>0</c:v>
                </c:pt>
                <c:pt idx="12">
                  <c:v>0</c:v>
                </c:pt>
                <c:pt idx="13">
                  <c:v>0</c:v>
                </c:pt>
                <c:pt idx="14">
                  <c:v>0</c:v>
                </c:pt>
                <c:pt idx="15">
                  <c:v>0</c:v>
                </c:pt>
                <c:pt idx="16">
                  <c:v>0</c:v>
                </c:pt>
                <c:pt idx="17">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5">
                  <c:v>0</c:v>
                </c:pt>
                <c:pt idx="36">
                  <c:v>0</c:v>
                </c:pt>
                <c:pt idx="37">
                  <c:v>0</c:v>
                </c:pt>
                <c:pt idx="38">
                  <c:v>0</c:v>
                </c:pt>
              </c:numCache>
            </c:numRef>
          </c:val>
          <c:extLst>
            <c:ext xmlns:c16="http://schemas.microsoft.com/office/drawing/2014/chart" uri="{C3380CC4-5D6E-409C-BE32-E72D297353CC}">
              <c16:uniqueId val="{00000002-1C4C-4AAA-942E-C3217EC37C31}"/>
            </c:ext>
          </c:extLst>
        </c:ser>
        <c:ser>
          <c:idx val="1"/>
          <c:order val="2"/>
          <c:tx>
            <c:strRef>
              <c:f>'Team Summary'!$AE$3</c:f>
              <c:strCache>
                <c:ptCount val="1"/>
                <c:pt idx="0">
                  <c:v>Relationship</c:v>
                </c:pt>
              </c:strCache>
            </c:strRef>
          </c:tx>
          <c:spPr>
            <a:noFill/>
            <a:ln w="38100">
              <a:solidFill>
                <a:srgbClr val="006FCB"/>
              </a:solidFill>
            </a:ln>
            <a:effectLst/>
          </c:spPr>
          <c:cat>
            <c:strRef>
              <c:f>'Team Summary'!$Z$4:$Z$42</c:f>
              <c:strCache>
                <c:ptCount val="39"/>
                <c:pt idx="1">
                  <c:v>Analytical</c:v>
                </c:pt>
                <c:pt idx="2">
                  <c:v>Context</c:v>
                </c:pt>
                <c:pt idx="3">
                  <c:v>Futuristic</c:v>
                </c:pt>
                <c:pt idx="4">
                  <c:v>Ideation</c:v>
                </c:pt>
                <c:pt idx="5">
                  <c:v>Input</c:v>
                </c:pt>
                <c:pt idx="6">
                  <c:v>Intellection</c:v>
                </c:pt>
                <c:pt idx="7">
                  <c:v>Learner</c:v>
                </c:pt>
                <c:pt idx="8">
                  <c:v>Strategic</c:v>
                </c:pt>
                <c:pt idx="10">
                  <c:v>Activator</c:v>
                </c:pt>
                <c:pt idx="11">
                  <c:v>Command</c:v>
                </c:pt>
                <c:pt idx="12">
                  <c:v>Communication</c:v>
                </c:pt>
                <c:pt idx="13">
                  <c:v>Competition</c:v>
                </c:pt>
                <c:pt idx="14">
                  <c:v>Maximizer</c:v>
                </c:pt>
                <c:pt idx="15">
                  <c:v>Self-Assurance</c:v>
                </c:pt>
                <c:pt idx="16">
                  <c:v>Significance</c:v>
                </c:pt>
                <c:pt idx="17">
                  <c:v>Woo</c:v>
                </c:pt>
                <c:pt idx="19">
                  <c:v>Adaptability</c:v>
                </c:pt>
                <c:pt idx="20">
                  <c:v>Connectedness</c:v>
                </c:pt>
                <c:pt idx="21">
                  <c:v>Developer</c:v>
                </c:pt>
                <c:pt idx="22">
                  <c:v>Empathy</c:v>
                </c:pt>
                <c:pt idx="23">
                  <c:v>Harmony</c:v>
                </c:pt>
                <c:pt idx="24">
                  <c:v>Includer</c:v>
                </c:pt>
                <c:pt idx="25">
                  <c:v>Individualization</c:v>
                </c:pt>
                <c:pt idx="26">
                  <c:v>Positivity</c:v>
                </c:pt>
                <c:pt idx="27">
                  <c:v>Relator</c:v>
                </c:pt>
                <c:pt idx="28">
                  <c:v>Achiever</c:v>
                </c:pt>
                <c:pt idx="29">
                  <c:v>Arranger</c:v>
                </c:pt>
                <c:pt idx="30">
                  <c:v>Belief</c:v>
                </c:pt>
                <c:pt idx="31">
                  <c:v>Consistency</c:v>
                </c:pt>
                <c:pt idx="32">
                  <c:v>Deliberative</c:v>
                </c:pt>
                <c:pt idx="35">
                  <c:v>Discipline</c:v>
                </c:pt>
                <c:pt idx="36">
                  <c:v>Focus</c:v>
                </c:pt>
                <c:pt idx="37">
                  <c:v>Responsibility</c:v>
                </c:pt>
                <c:pt idx="38">
                  <c:v>Restorative</c:v>
                </c:pt>
              </c:strCache>
            </c:strRef>
          </c:cat>
          <c:val>
            <c:numRef>
              <c:f>'Team Summary'!$AE$4:$AE$42</c:f>
              <c:numCache>
                <c:formatCode>General</c:formatCode>
                <c:ptCount val="39"/>
                <c:pt idx="1">
                  <c:v>0</c:v>
                </c:pt>
                <c:pt idx="2">
                  <c:v>0</c:v>
                </c:pt>
                <c:pt idx="3">
                  <c:v>0</c:v>
                </c:pt>
                <c:pt idx="4">
                  <c:v>0</c:v>
                </c:pt>
                <c:pt idx="5">
                  <c:v>0</c:v>
                </c:pt>
                <c:pt idx="6">
                  <c:v>0</c:v>
                </c:pt>
                <c:pt idx="7">
                  <c:v>0</c:v>
                </c:pt>
                <c:pt idx="8">
                  <c:v>0</c:v>
                </c:pt>
                <c:pt idx="10">
                  <c:v>0</c:v>
                </c:pt>
                <c:pt idx="11">
                  <c:v>0</c:v>
                </c:pt>
                <c:pt idx="12">
                  <c:v>0</c:v>
                </c:pt>
                <c:pt idx="13">
                  <c:v>0</c:v>
                </c:pt>
                <c:pt idx="14">
                  <c:v>0</c:v>
                </c:pt>
                <c:pt idx="15">
                  <c:v>0</c:v>
                </c:pt>
                <c:pt idx="16">
                  <c:v>0</c:v>
                </c:pt>
                <c:pt idx="17">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5">
                  <c:v>0</c:v>
                </c:pt>
                <c:pt idx="36">
                  <c:v>0</c:v>
                </c:pt>
                <c:pt idx="37">
                  <c:v>0</c:v>
                </c:pt>
                <c:pt idx="38">
                  <c:v>0</c:v>
                </c:pt>
              </c:numCache>
            </c:numRef>
          </c:val>
          <c:extLst>
            <c:ext xmlns:c16="http://schemas.microsoft.com/office/drawing/2014/chart" uri="{C3380CC4-5D6E-409C-BE32-E72D297353CC}">
              <c16:uniqueId val="{00000001-1C4C-4AAA-942E-C3217EC37C31}"/>
            </c:ext>
          </c:extLst>
        </c:ser>
        <c:ser>
          <c:idx val="0"/>
          <c:order val="3"/>
          <c:tx>
            <c:strRef>
              <c:f>'Team Summary'!$AF$3</c:f>
              <c:strCache>
                <c:ptCount val="1"/>
                <c:pt idx="0">
                  <c:v>Strategic</c:v>
                </c:pt>
              </c:strCache>
            </c:strRef>
          </c:tx>
          <c:spPr>
            <a:noFill/>
            <a:ln w="38100">
              <a:solidFill>
                <a:srgbClr val="00945D"/>
              </a:solidFill>
            </a:ln>
            <a:effectLst/>
          </c:spPr>
          <c:cat>
            <c:strRef>
              <c:f>'Team Summary'!$Z$4:$Z$42</c:f>
              <c:strCache>
                <c:ptCount val="39"/>
                <c:pt idx="1">
                  <c:v>Analytical</c:v>
                </c:pt>
                <c:pt idx="2">
                  <c:v>Context</c:v>
                </c:pt>
                <c:pt idx="3">
                  <c:v>Futuristic</c:v>
                </c:pt>
                <c:pt idx="4">
                  <c:v>Ideation</c:v>
                </c:pt>
                <c:pt idx="5">
                  <c:v>Input</c:v>
                </c:pt>
                <c:pt idx="6">
                  <c:v>Intellection</c:v>
                </c:pt>
                <c:pt idx="7">
                  <c:v>Learner</c:v>
                </c:pt>
                <c:pt idx="8">
                  <c:v>Strategic</c:v>
                </c:pt>
                <c:pt idx="10">
                  <c:v>Activator</c:v>
                </c:pt>
                <c:pt idx="11">
                  <c:v>Command</c:v>
                </c:pt>
                <c:pt idx="12">
                  <c:v>Communication</c:v>
                </c:pt>
                <c:pt idx="13">
                  <c:v>Competition</c:v>
                </c:pt>
                <c:pt idx="14">
                  <c:v>Maximizer</c:v>
                </c:pt>
                <c:pt idx="15">
                  <c:v>Self-Assurance</c:v>
                </c:pt>
                <c:pt idx="16">
                  <c:v>Significance</c:v>
                </c:pt>
                <c:pt idx="17">
                  <c:v>Woo</c:v>
                </c:pt>
                <c:pt idx="19">
                  <c:v>Adaptability</c:v>
                </c:pt>
                <c:pt idx="20">
                  <c:v>Connectedness</c:v>
                </c:pt>
                <c:pt idx="21">
                  <c:v>Developer</c:v>
                </c:pt>
                <c:pt idx="22">
                  <c:v>Empathy</c:v>
                </c:pt>
                <c:pt idx="23">
                  <c:v>Harmony</c:v>
                </c:pt>
                <c:pt idx="24">
                  <c:v>Includer</c:v>
                </c:pt>
                <c:pt idx="25">
                  <c:v>Individualization</c:v>
                </c:pt>
                <c:pt idx="26">
                  <c:v>Positivity</c:v>
                </c:pt>
                <c:pt idx="27">
                  <c:v>Relator</c:v>
                </c:pt>
                <c:pt idx="28">
                  <c:v>Achiever</c:v>
                </c:pt>
                <c:pt idx="29">
                  <c:v>Arranger</c:v>
                </c:pt>
                <c:pt idx="30">
                  <c:v>Belief</c:v>
                </c:pt>
                <c:pt idx="31">
                  <c:v>Consistency</c:v>
                </c:pt>
                <c:pt idx="32">
                  <c:v>Deliberative</c:v>
                </c:pt>
                <c:pt idx="35">
                  <c:v>Discipline</c:v>
                </c:pt>
                <c:pt idx="36">
                  <c:v>Focus</c:v>
                </c:pt>
                <c:pt idx="37">
                  <c:v>Responsibility</c:v>
                </c:pt>
                <c:pt idx="38">
                  <c:v>Restorative</c:v>
                </c:pt>
              </c:strCache>
            </c:strRef>
          </c:cat>
          <c:val>
            <c:numRef>
              <c:f>'Team Summary'!$AF$4:$AF$42</c:f>
              <c:numCache>
                <c:formatCode>General</c:formatCode>
                <c:ptCount val="39"/>
                <c:pt idx="1">
                  <c:v>0</c:v>
                </c:pt>
                <c:pt idx="2">
                  <c:v>0</c:v>
                </c:pt>
                <c:pt idx="3">
                  <c:v>0</c:v>
                </c:pt>
                <c:pt idx="4">
                  <c:v>0</c:v>
                </c:pt>
                <c:pt idx="5">
                  <c:v>0</c:v>
                </c:pt>
                <c:pt idx="6">
                  <c:v>0</c:v>
                </c:pt>
                <c:pt idx="7">
                  <c:v>0</c:v>
                </c:pt>
                <c:pt idx="8">
                  <c:v>0</c:v>
                </c:pt>
                <c:pt idx="10">
                  <c:v>0</c:v>
                </c:pt>
                <c:pt idx="11">
                  <c:v>0</c:v>
                </c:pt>
                <c:pt idx="12">
                  <c:v>0</c:v>
                </c:pt>
                <c:pt idx="13">
                  <c:v>0</c:v>
                </c:pt>
                <c:pt idx="14">
                  <c:v>0</c:v>
                </c:pt>
                <c:pt idx="15">
                  <c:v>0</c:v>
                </c:pt>
                <c:pt idx="16">
                  <c:v>0</c:v>
                </c:pt>
                <c:pt idx="17">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5">
                  <c:v>0</c:v>
                </c:pt>
                <c:pt idx="36">
                  <c:v>0</c:v>
                </c:pt>
                <c:pt idx="37">
                  <c:v>0</c:v>
                </c:pt>
                <c:pt idx="38">
                  <c:v>0</c:v>
                </c:pt>
              </c:numCache>
            </c:numRef>
          </c:val>
          <c:extLst>
            <c:ext xmlns:c16="http://schemas.microsoft.com/office/drawing/2014/chart" uri="{C3380CC4-5D6E-409C-BE32-E72D297353CC}">
              <c16:uniqueId val="{00000000-1C4C-4AAA-942E-C3217EC37C31}"/>
            </c:ext>
          </c:extLst>
        </c:ser>
        <c:dLbls>
          <c:showLegendKey val="0"/>
          <c:showVal val="0"/>
          <c:showCatName val="0"/>
          <c:showSerName val="0"/>
          <c:showPercent val="0"/>
          <c:showBubbleSize val="0"/>
        </c:dLbls>
        <c:axId val="1224465184"/>
        <c:axId val="1224473344"/>
      </c:radarChart>
      <c:catAx>
        <c:axId val="122446518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rtlCol="0"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224473344"/>
        <c:crosses val="autoZero"/>
        <c:auto val="1"/>
        <c:lblAlgn val="ctr"/>
        <c:lblOffset val="100"/>
        <c:noMultiLvlLbl val="0"/>
      </c:catAx>
      <c:valAx>
        <c:axId val="122447334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rtlCol="0"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224465184"/>
        <c:crosses val="autoZero"/>
        <c:crossBetween val="between"/>
        <c:minorUnit val="1"/>
      </c:valAx>
      <c:spPr>
        <a:noFill/>
        <a:ln>
          <a:noFill/>
        </a:ln>
        <a:effectLst/>
      </c:spPr>
    </c:plotArea>
    <c:plotVisOnly val="0"/>
    <c:dispBlanksAs val="gap"/>
    <c:showDLblsOverMax val="0"/>
  </c:chart>
  <c:spPr>
    <a:solidFill>
      <a:schemeClr val="bg1"/>
    </a:solidFill>
    <a:ln w="9525" cap="flat" cmpd="sng" algn="ctr">
      <a:noFill/>
      <a:round/>
    </a:ln>
    <a:effectLst/>
  </c:spPr>
  <c:txPr>
    <a:bodyPr rtlCol="0"/>
    <a:lstStyle/>
    <a:p>
      <a:pPr>
        <a:defRPr/>
      </a:pPr>
      <a:endParaRPr lang="en-US"/>
    </a:p>
  </c:txPr>
  <c:printSettings>
    <c:headerFooter/>
    <c:pageMargins b="0.75" l="0.7" r="0.7" t="0.75" header="0.3" footer="0.3"/>
    <c:pageSetup paperSize="9" orientation="portrait"/>
  </c:printSettings>
  <c:userShapes r:id="rId4"/>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tx>
            <c:strRef>
              <c:f>'Team Summary'!$DH$6</c:f>
              <c:strCache>
                <c:ptCount val="1"/>
                <c:pt idx="0">
                  <c:v>Executing</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E685-4ACD-BA29-4B2770079CCC}"/>
              </c:ext>
            </c:extLst>
          </c:dPt>
          <c:dPt>
            <c:idx val="1"/>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3-E685-4ACD-BA29-4B2770079CCC}"/>
              </c:ext>
            </c:extLst>
          </c:dPt>
          <c:val>
            <c:numRef>
              <c:f>'Team Summary'!$DH$7:$DH$8</c:f>
              <c:numCache>
                <c:formatCode>0</c:formatCode>
                <c:ptCount val="2"/>
                <c:pt idx="0">
                  <c:v>0</c:v>
                </c:pt>
                <c:pt idx="1">
                  <c:v>0</c:v>
                </c:pt>
              </c:numCache>
            </c:numRef>
          </c:val>
          <c:extLst>
            <c:ext xmlns:c16="http://schemas.microsoft.com/office/drawing/2014/chart" uri="{C3380CC4-5D6E-409C-BE32-E72D297353CC}">
              <c16:uniqueId val="{00000004-E685-4ACD-BA29-4B2770079CCC}"/>
            </c:ext>
          </c:extLst>
        </c:ser>
        <c:dLbls>
          <c:showLegendKey val="0"/>
          <c:showVal val="0"/>
          <c:showCatName val="0"/>
          <c:showSerName val="0"/>
          <c:showPercent val="0"/>
          <c:showBubbleSize val="0"/>
          <c:showLeaderLines val="1"/>
        </c:dLbls>
        <c:firstSliceAng val="0"/>
        <c:holeSize val="50"/>
      </c:doughnutChart>
      <c:spPr>
        <a:noFill/>
        <a:ln>
          <a:noFill/>
        </a:ln>
        <a:effectLst/>
      </c:spPr>
    </c:plotArea>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tx>
            <c:strRef>
              <c:f>'Team Summary'!$DI$6</c:f>
              <c:strCache>
                <c:ptCount val="1"/>
                <c:pt idx="0">
                  <c:v>Influencing</c:v>
                </c:pt>
              </c:strCache>
            </c:strRef>
          </c:tx>
          <c:dPt>
            <c:idx val="0"/>
            <c:bubble3D val="0"/>
            <c:spPr>
              <a:solidFill>
                <a:schemeClr val="accent2"/>
              </a:solidFill>
              <a:ln w="19050">
                <a:solidFill>
                  <a:schemeClr val="lt1"/>
                </a:solidFill>
              </a:ln>
              <a:effectLst/>
            </c:spPr>
            <c:extLst>
              <c:ext xmlns:c16="http://schemas.microsoft.com/office/drawing/2014/chart" uri="{C3380CC4-5D6E-409C-BE32-E72D297353CC}">
                <c16:uniqueId val="{00000001-E5C3-498D-9F20-E385CE2AB78B}"/>
              </c:ext>
            </c:extLst>
          </c:dPt>
          <c:dPt>
            <c:idx val="1"/>
            <c:bubble3D val="0"/>
            <c:spPr>
              <a:solidFill>
                <a:schemeClr val="bg1">
                  <a:lumMod val="95000"/>
                </a:schemeClr>
              </a:solidFill>
              <a:ln w="19050">
                <a:solidFill>
                  <a:schemeClr val="lt1"/>
                </a:solidFill>
              </a:ln>
              <a:effectLst/>
            </c:spPr>
            <c:extLst>
              <c:ext xmlns:c16="http://schemas.microsoft.com/office/drawing/2014/chart" uri="{C3380CC4-5D6E-409C-BE32-E72D297353CC}">
                <c16:uniqueId val="{00000003-E5C3-498D-9F20-E385CE2AB78B}"/>
              </c:ext>
            </c:extLst>
          </c:dPt>
          <c:val>
            <c:numRef>
              <c:f>'Team Summary'!$DI$7:$DI$8</c:f>
              <c:numCache>
                <c:formatCode>0</c:formatCode>
                <c:ptCount val="2"/>
                <c:pt idx="0">
                  <c:v>0</c:v>
                </c:pt>
                <c:pt idx="1">
                  <c:v>0</c:v>
                </c:pt>
              </c:numCache>
            </c:numRef>
          </c:val>
          <c:extLst>
            <c:ext xmlns:c16="http://schemas.microsoft.com/office/drawing/2014/chart" uri="{C3380CC4-5D6E-409C-BE32-E72D297353CC}">
              <c16:uniqueId val="{00000004-E5C3-498D-9F20-E385CE2AB78B}"/>
            </c:ext>
          </c:extLst>
        </c:ser>
        <c:dLbls>
          <c:showLegendKey val="0"/>
          <c:showVal val="0"/>
          <c:showCatName val="0"/>
          <c:showSerName val="0"/>
          <c:showPercent val="0"/>
          <c:showBubbleSize val="0"/>
          <c:showLeaderLines val="1"/>
        </c:dLbls>
        <c:firstSliceAng val="0"/>
        <c:holeSize val="50"/>
      </c:doughnutChart>
      <c:spPr>
        <a:noFill/>
        <a:ln>
          <a:noFill/>
        </a:ln>
        <a:effectLst/>
      </c:spPr>
    </c:plotArea>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tx>
            <c:strRef>
              <c:f>'Team Summary'!$DK$6</c:f>
              <c:strCache>
                <c:ptCount val="1"/>
                <c:pt idx="0">
                  <c:v>Strategic Thinking</c:v>
                </c:pt>
              </c:strCache>
            </c:strRef>
          </c:tx>
          <c:dPt>
            <c:idx val="0"/>
            <c:bubble3D val="0"/>
            <c:spPr>
              <a:solidFill>
                <a:schemeClr val="accent4"/>
              </a:solidFill>
              <a:ln w="19050">
                <a:solidFill>
                  <a:schemeClr val="lt1"/>
                </a:solidFill>
              </a:ln>
              <a:effectLst/>
            </c:spPr>
            <c:extLst>
              <c:ext xmlns:c16="http://schemas.microsoft.com/office/drawing/2014/chart" uri="{C3380CC4-5D6E-409C-BE32-E72D297353CC}">
                <c16:uniqueId val="{00000001-B7F6-4FC7-BE6F-9A78E6EF9666}"/>
              </c:ext>
            </c:extLst>
          </c:dPt>
          <c:dPt>
            <c:idx val="1"/>
            <c:bubble3D val="0"/>
            <c:spPr>
              <a:solidFill>
                <a:schemeClr val="bg1">
                  <a:lumMod val="95000"/>
                </a:schemeClr>
              </a:solidFill>
              <a:ln w="19050">
                <a:solidFill>
                  <a:schemeClr val="lt1"/>
                </a:solidFill>
              </a:ln>
              <a:effectLst/>
            </c:spPr>
            <c:extLst>
              <c:ext xmlns:c16="http://schemas.microsoft.com/office/drawing/2014/chart" uri="{C3380CC4-5D6E-409C-BE32-E72D297353CC}">
                <c16:uniqueId val="{00000003-B7F6-4FC7-BE6F-9A78E6EF9666}"/>
              </c:ext>
            </c:extLst>
          </c:dPt>
          <c:val>
            <c:numRef>
              <c:f>'Team Summary'!$DK$7:$DK$8</c:f>
              <c:numCache>
                <c:formatCode>0</c:formatCode>
                <c:ptCount val="2"/>
                <c:pt idx="0">
                  <c:v>0</c:v>
                </c:pt>
                <c:pt idx="1">
                  <c:v>0</c:v>
                </c:pt>
              </c:numCache>
            </c:numRef>
          </c:val>
          <c:extLst>
            <c:ext xmlns:c16="http://schemas.microsoft.com/office/drawing/2014/chart" uri="{C3380CC4-5D6E-409C-BE32-E72D297353CC}">
              <c16:uniqueId val="{00000004-B7F6-4FC7-BE6F-9A78E6EF9666}"/>
            </c:ext>
          </c:extLst>
        </c:ser>
        <c:dLbls>
          <c:showLegendKey val="0"/>
          <c:showVal val="0"/>
          <c:showCatName val="0"/>
          <c:showSerName val="0"/>
          <c:showPercent val="0"/>
          <c:showBubbleSize val="0"/>
          <c:showLeaderLines val="1"/>
        </c:dLbls>
        <c:firstSliceAng val="0"/>
        <c:holeSize val="50"/>
      </c:doughnutChart>
      <c:spPr>
        <a:noFill/>
        <a:ln>
          <a:noFill/>
        </a:ln>
        <a:effectLst/>
      </c:spPr>
    </c:plotArea>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3"/>
          <c:order val="0"/>
          <c:tx>
            <c:strRef>
              <c:f>'Team Summary'!$BI$6</c:f>
              <c:strCache>
                <c:ptCount val="1"/>
                <c:pt idx="0">
                  <c:v>Strategic Thinking</c:v>
                </c:pt>
              </c:strCache>
            </c:strRef>
          </c:tx>
          <c:spPr>
            <a:gradFill flip="none" rotWithShape="1">
              <a:gsLst>
                <a:gs pos="0">
                  <a:schemeClr val="accent4"/>
                </a:gs>
                <a:gs pos="75000">
                  <a:schemeClr val="accent4">
                    <a:lumMod val="60000"/>
                    <a:lumOff val="40000"/>
                  </a:schemeClr>
                </a:gs>
                <a:gs pos="51000">
                  <a:schemeClr val="accent4">
                    <a:alpha val="75000"/>
                  </a:schemeClr>
                </a:gs>
                <a:gs pos="100000">
                  <a:schemeClr val="accent4">
                    <a:lumMod val="20000"/>
                    <a:lumOff val="80000"/>
                    <a:alpha val="15000"/>
                  </a:schemeClr>
                </a:gs>
              </a:gsLst>
              <a:lin ang="10800000" scaled="1"/>
              <a:tileRect/>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val>
            <c:numRef>
              <c:f>'Team Summary'!$BI$8</c:f>
              <c:numCache>
                <c:formatCode>0%</c:formatCode>
                <c:ptCount val="1"/>
                <c:pt idx="0">
                  <c:v>0</c:v>
                </c:pt>
              </c:numCache>
            </c:numRef>
          </c:val>
          <c:extLst>
            <c:ext xmlns:c16="http://schemas.microsoft.com/office/drawing/2014/chart" uri="{C3380CC4-5D6E-409C-BE32-E72D297353CC}">
              <c16:uniqueId val="{00000003-8DA3-40A9-87D9-5A99F712C1FF}"/>
            </c:ext>
          </c:extLst>
        </c:ser>
        <c:ser>
          <c:idx val="2"/>
          <c:order val="1"/>
          <c:tx>
            <c:strRef>
              <c:f>'Team Summary'!$BH$6</c:f>
              <c:strCache>
                <c:ptCount val="1"/>
                <c:pt idx="0">
                  <c:v>Relationship Building</c:v>
                </c:pt>
              </c:strCache>
            </c:strRef>
          </c:tx>
          <c:spPr>
            <a:gradFill flip="none" rotWithShape="1">
              <a:gsLst>
                <a:gs pos="0">
                  <a:schemeClr val="accent3"/>
                </a:gs>
                <a:gs pos="75000">
                  <a:schemeClr val="accent3">
                    <a:lumMod val="60000"/>
                    <a:lumOff val="40000"/>
                  </a:schemeClr>
                </a:gs>
                <a:gs pos="51000">
                  <a:schemeClr val="accent3">
                    <a:alpha val="75000"/>
                  </a:schemeClr>
                </a:gs>
                <a:gs pos="100000">
                  <a:schemeClr val="accent3">
                    <a:lumMod val="20000"/>
                    <a:lumOff val="80000"/>
                    <a:alpha val="15000"/>
                  </a:schemeClr>
                </a:gs>
              </a:gsLst>
              <a:lin ang="10800000" scaled="1"/>
              <a:tileRect/>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val>
            <c:numRef>
              <c:f>'Team Summary'!$BH$8</c:f>
              <c:numCache>
                <c:formatCode>0%</c:formatCode>
                <c:ptCount val="1"/>
                <c:pt idx="0">
                  <c:v>0</c:v>
                </c:pt>
              </c:numCache>
            </c:numRef>
          </c:val>
          <c:extLst>
            <c:ext xmlns:c16="http://schemas.microsoft.com/office/drawing/2014/chart" uri="{C3380CC4-5D6E-409C-BE32-E72D297353CC}">
              <c16:uniqueId val="{00000002-8DA3-40A9-87D9-5A99F712C1FF}"/>
            </c:ext>
          </c:extLst>
        </c:ser>
        <c:ser>
          <c:idx val="1"/>
          <c:order val="2"/>
          <c:tx>
            <c:strRef>
              <c:f>'Team Summary'!$BG$6</c:f>
              <c:strCache>
                <c:ptCount val="1"/>
                <c:pt idx="0">
                  <c:v>Influencing</c:v>
                </c:pt>
              </c:strCache>
            </c:strRef>
          </c:tx>
          <c:spPr>
            <a:gradFill flip="none" rotWithShape="1">
              <a:gsLst>
                <a:gs pos="0">
                  <a:schemeClr val="accent2"/>
                </a:gs>
                <a:gs pos="75000">
                  <a:schemeClr val="accent2">
                    <a:lumMod val="60000"/>
                    <a:lumOff val="40000"/>
                  </a:schemeClr>
                </a:gs>
                <a:gs pos="51000">
                  <a:schemeClr val="accent2">
                    <a:alpha val="75000"/>
                  </a:schemeClr>
                </a:gs>
                <a:gs pos="100000">
                  <a:schemeClr val="accent2">
                    <a:lumMod val="20000"/>
                    <a:lumOff val="80000"/>
                    <a:alpha val="15000"/>
                  </a:schemeClr>
                </a:gs>
              </a:gsLst>
              <a:lin ang="10800000" scaled="1"/>
              <a:tileRect/>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val>
            <c:numRef>
              <c:f>'Team Summary'!$BG$8</c:f>
              <c:numCache>
                <c:formatCode>0%</c:formatCode>
                <c:ptCount val="1"/>
                <c:pt idx="0">
                  <c:v>0</c:v>
                </c:pt>
              </c:numCache>
            </c:numRef>
          </c:val>
          <c:extLst>
            <c:ext xmlns:c16="http://schemas.microsoft.com/office/drawing/2014/chart" uri="{C3380CC4-5D6E-409C-BE32-E72D297353CC}">
              <c16:uniqueId val="{00000001-8DA3-40A9-87D9-5A99F712C1FF}"/>
            </c:ext>
          </c:extLst>
        </c:ser>
        <c:ser>
          <c:idx val="0"/>
          <c:order val="3"/>
          <c:tx>
            <c:strRef>
              <c:f>'Team Summary'!$BF$6</c:f>
              <c:strCache>
                <c:ptCount val="1"/>
                <c:pt idx="0">
                  <c:v>Executing</c:v>
                </c:pt>
              </c:strCache>
            </c:strRef>
          </c:tx>
          <c:spPr>
            <a:gradFill flip="none" rotWithShape="1">
              <a:gsLst>
                <a:gs pos="0">
                  <a:schemeClr val="accent1"/>
                </a:gs>
                <a:gs pos="75000">
                  <a:schemeClr val="accent1">
                    <a:lumMod val="60000"/>
                    <a:lumOff val="40000"/>
                  </a:schemeClr>
                </a:gs>
                <a:gs pos="51000">
                  <a:schemeClr val="accent1">
                    <a:alpha val="75000"/>
                  </a:schemeClr>
                </a:gs>
                <a:gs pos="100000">
                  <a:schemeClr val="accent1">
                    <a:lumMod val="20000"/>
                    <a:lumOff val="80000"/>
                    <a:alpha val="15000"/>
                  </a:schemeClr>
                </a:gs>
              </a:gsLst>
              <a:lin ang="10800000" scaled="1"/>
              <a:tileRect/>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val>
            <c:numRef>
              <c:f>'Team Summary'!$BF$8</c:f>
              <c:numCache>
                <c:formatCode>0%</c:formatCode>
                <c:ptCount val="1"/>
                <c:pt idx="0">
                  <c:v>0</c:v>
                </c:pt>
              </c:numCache>
            </c:numRef>
          </c:val>
          <c:extLst>
            <c:ext xmlns:c16="http://schemas.microsoft.com/office/drawing/2014/chart" uri="{C3380CC4-5D6E-409C-BE32-E72D297353CC}">
              <c16:uniqueId val="{00000000-8DA3-40A9-87D9-5A99F712C1FF}"/>
            </c:ext>
          </c:extLst>
        </c:ser>
        <c:dLbls>
          <c:dLblPos val="inBase"/>
          <c:showLegendKey val="0"/>
          <c:showVal val="1"/>
          <c:showCatName val="0"/>
          <c:showSerName val="0"/>
          <c:showPercent val="0"/>
          <c:showBubbleSize val="0"/>
        </c:dLbls>
        <c:gapWidth val="326"/>
        <c:overlap val="-58"/>
        <c:axId val="332135183"/>
        <c:axId val="332135663"/>
      </c:barChart>
      <c:catAx>
        <c:axId val="332135183"/>
        <c:scaling>
          <c:orientation val="minMax"/>
        </c:scaling>
        <c:delete val="1"/>
        <c:axPos val="l"/>
        <c:numFmt formatCode="General" sourceLinked="1"/>
        <c:majorTickMark val="none"/>
        <c:minorTickMark val="none"/>
        <c:tickLblPos val="nextTo"/>
        <c:crossAx val="332135663"/>
        <c:crosses val="autoZero"/>
        <c:auto val="1"/>
        <c:lblAlgn val="ctr"/>
        <c:lblOffset val="100"/>
        <c:noMultiLvlLbl val="0"/>
      </c:catAx>
      <c:valAx>
        <c:axId val="332135663"/>
        <c:scaling>
          <c:orientation val="minMax"/>
        </c:scaling>
        <c:delete val="0"/>
        <c:axPos val="b"/>
        <c:majorGridlines>
          <c:spPr>
            <a:ln w="9525" cap="flat" cmpd="sng" algn="ctr">
              <a:gradFill>
                <a:gsLst>
                  <a:gs pos="99000">
                    <a:schemeClr val="tx1">
                      <a:lumMod val="25000"/>
                      <a:lumOff val="75000"/>
                    </a:schemeClr>
                  </a:gs>
                  <a:gs pos="0">
                    <a:schemeClr val="tx1">
                      <a:lumMod val="15000"/>
                      <a:lumOff val="85000"/>
                    </a:schemeClr>
                  </a:gs>
                </a:gsLst>
                <a:lin ang="5400000" scaled="0"/>
              </a:gra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3213518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194331244650576"/>
          <c:y val="2.3495548892221118E-2"/>
          <c:w val="0.8116630124489066"/>
          <c:h val="0.93192439816401129"/>
        </c:manualLayout>
      </c:layout>
      <c:barChart>
        <c:barDir val="bar"/>
        <c:grouping val="clustered"/>
        <c:varyColors val="0"/>
        <c:ser>
          <c:idx val="1"/>
          <c:order val="0"/>
          <c:tx>
            <c:strRef>
              <c:f>Individual!$AC$3</c:f>
              <c:strCache>
                <c:ptCount val="1"/>
                <c:pt idx="0">
                  <c:v>Executing</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Individual!$AH$4:$AH$37</c:f>
              <c:strCache>
                <c:ptCount val="34"/>
                <c:pt idx="0">
                  <c:v>Analytical</c:v>
                </c:pt>
                <c:pt idx="1">
                  <c:v>Context</c:v>
                </c:pt>
                <c:pt idx="2">
                  <c:v>Futuristic</c:v>
                </c:pt>
                <c:pt idx="3">
                  <c:v>Ideation</c:v>
                </c:pt>
                <c:pt idx="4">
                  <c:v>Input</c:v>
                </c:pt>
                <c:pt idx="5">
                  <c:v>Intellection</c:v>
                </c:pt>
                <c:pt idx="6">
                  <c:v>Learner</c:v>
                </c:pt>
                <c:pt idx="7">
                  <c:v>Strategic</c:v>
                </c:pt>
                <c:pt idx="8">
                  <c:v>Activator</c:v>
                </c:pt>
                <c:pt idx="9">
                  <c:v>Command</c:v>
                </c:pt>
                <c:pt idx="10">
                  <c:v>Communication</c:v>
                </c:pt>
                <c:pt idx="11">
                  <c:v>Competition</c:v>
                </c:pt>
                <c:pt idx="12">
                  <c:v>Maximizer</c:v>
                </c:pt>
                <c:pt idx="13">
                  <c:v>Self-Assurance</c:v>
                </c:pt>
                <c:pt idx="14">
                  <c:v>Significance</c:v>
                </c:pt>
                <c:pt idx="15">
                  <c:v>Woo</c:v>
                </c:pt>
                <c:pt idx="16">
                  <c:v>Adaptability</c:v>
                </c:pt>
                <c:pt idx="17">
                  <c:v>Connectedness</c:v>
                </c:pt>
                <c:pt idx="18">
                  <c:v>Developer</c:v>
                </c:pt>
                <c:pt idx="19">
                  <c:v>Empathy</c:v>
                </c:pt>
                <c:pt idx="20">
                  <c:v>Harmony</c:v>
                </c:pt>
                <c:pt idx="21">
                  <c:v>Includer</c:v>
                </c:pt>
                <c:pt idx="22">
                  <c:v>Individualization</c:v>
                </c:pt>
                <c:pt idx="23">
                  <c:v>Positivity</c:v>
                </c:pt>
                <c:pt idx="24">
                  <c:v>Relator</c:v>
                </c:pt>
                <c:pt idx="25">
                  <c:v>Achiever</c:v>
                </c:pt>
                <c:pt idx="26">
                  <c:v>Arranger</c:v>
                </c:pt>
                <c:pt idx="27">
                  <c:v>Belief</c:v>
                </c:pt>
                <c:pt idx="28">
                  <c:v>Consistency</c:v>
                </c:pt>
                <c:pt idx="29">
                  <c:v>Deliberative</c:v>
                </c:pt>
                <c:pt idx="30">
                  <c:v>Discipline</c:v>
                </c:pt>
                <c:pt idx="31">
                  <c:v>Focus</c:v>
                </c:pt>
                <c:pt idx="32">
                  <c:v>Responsibility</c:v>
                </c:pt>
                <c:pt idx="33">
                  <c:v>Restorative</c:v>
                </c:pt>
              </c:strCache>
            </c:strRef>
          </c:cat>
          <c:val>
            <c:numRef>
              <c:f>Individual!$AK$4:$AK$37</c:f>
              <c:numCache>
                <c:formatCode>General</c:formatCode>
                <c:ptCount val="3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numCache>
            </c:numRef>
          </c:val>
          <c:extLst>
            <c:ext xmlns:c16="http://schemas.microsoft.com/office/drawing/2014/chart" uri="{C3380CC4-5D6E-409C-BE32-E72D297353CC}">
              <c16:uniqueId val="{00000000-7D84-452C-AAB7-CC244327209E}"/>
            </c:ext>
          </c:extLst>
        </c:ser>
        <c:ser>
          <c:idx val="2"/>
          <c:order val="1"/>
          <c:tx>
            <c:strRef>
              <c:f>Individual!$AE$3</c:f>
              <c:strCache>
                <c:ptCount val="1"/>
                <c:pt idx="0">
                  <c:v>Relationship</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Individual!$AH$4:$AH$37</c:f>
              <c:strCache>
                <c:ptCount val="34"/>
                <c:pt idx="0">
                  <c:v>Analytical</c:v>
                </c:pt>
                <c:pt idx="1">
                  <c:v>Context</c:v>
                </c:pt>
                <c:pt idx="2">
                  <c:v>Futuristic</c:v>
                </c:pt>
                <c:pt idx="3">
                  <c:v>Ideation</c:v>
                </c:pt>
                <c:pt idx="4">
                  <c:v>Input</c:v>
                </c:pt>
                <c:pt idx="5">
                  <c:v>Intellection</c:v>
                </c:pt>
                <c:pt idx="6">
                  <c:v>Learner</c:v>
                </c:pt>
                <c:pt idx="7">
                  <c:v>Strategic</c:v>
                </c:pt>
                <c:pt idx="8">
                  <c:v>Activator</c:v>
                </c:pt>
                <c:pt idx="9">
                  <c:v>Command</c:v>
                </c:pt>
                <c:pt idx="10">
                  <c:v>Communication</c:v>
                </c:pt>
                <c:pt idx="11">
                  <c:v>Competition</c:v>
                </c:pt>
                <c:pt idx="12">
                  <c:v>Maximizer</c:v>
                </c:pt>
                <c:pt idx="13">
                  <c:v>Self-Assurance</c:v>
                </c:pt>
                <c:pt idx="14">
                  <c:v>Significance</c:v>
                </c:pt>
                <c:pt idx="15">
                  <c:v>Woo</c:v>
                </c:pt>
                <c:pt idx="16">
                  <c:v>Adaptability</c:v>
                </c:pt>
                <c:pt idx="17">
                  <c:v>Connectedness</c:v>
                </c:pt>
                <c:pt idx="18">
                  <c:v>Developer</c:v>
                </c:pt>
                <c:pt idx="19">
                  <c:v>Empathy</c:v>
                </c:pt>
                <c:pt idx="20">
                  <c:v>Harmony</c:v>
                </c:pt>
                <c:pt idx="21">
                  <c:v>Includer</c:v>
                </c:pt>
                <c:pt idx="22">
                  <c:v>Individualization</c:v>
                </c:pt>
                <c:pt idx="23">
                  <c:v>Positivity</c:v>
                </c:pt>
                <c:pt idx="24">
                  <c:v>Relator</c:v>
                </c:pt>
                <c:pt idx="25">
                  <c:v>Achiever</c:v>
                </c:pt>
                <c:pt idx="26">
                  <c:v>Arranger</c:v>
                </c:pt>
                <c:pt idx="27">
                  <c:v>Belief</c:v>
                </c:pt>
                <c:pt idx="28">
                  <c:v>Consistency</c:v>
                </c:pt>
                <c:pt idx="29">
                  <c:v>Deliberative</c:v>
                </c:pt>
                <c:pt idx="30">
                  <c:v>Discipline</c:v>
                </c:pt>
                <c:pt idx="31">
                  <c:v>Focus</c:v>
                </c:pt>
                <c:pt idx="32">
                  <c:v>Responsibility</c:v>
                </c:pt>
                <c:pt idx="33">
                  <c:v>Restorative</c:v>
                </c:pt>
              </c:strCache>
            </c:strRef>
          </c:cat>
          <c:val>
            <c:numRef>
              <c:f>Individual!$AM$4:$AM$37</c:f>
              <c:numCache>
                <c:formatCode>General</c:formatCode>
                <c:ptCount val="3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numCache>
            </c:numRef>
          </c:val>
          <c:extLst>
            <c:ext xmlns:c16="http://schemas.microsoft.com/office/drawing/2014/chart" uri="{C3380CC4-5D6E-409C-BE32-E72D297353CC}">
              <c16:uniqueId val="{00000001-7D84-452C-AAB7-CC244327209E}"/>
            </c:ext>
          </c:extLst>
        </c:ser>
        <c:ser>
          <c:idx val="3"/>
          <c:order val="2"/>
          <c:tx>
            <c:strRef>
              <c:f>Individual!$AD$3</c:f>
              <c:strCache>
                <c:ptCount val="1"/>
                <c:pt idx="0">
                  <c:v>Influencing</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Individual!$AH$4:$AH$37</c:f>
              <c:strCache>
                <c:ptCount val="34"/>
                <c:pt idx="0">
                  <c:v>Analytical</c:v>
                </c:pt>
                <c:pt idx="1">
                  <c:v>Context</c:v>
                </c:pt>
                <c:pt idx="2">
                  <c:v>Futuristic</c:v>
                </c:pt>
                <c:pt idx="3">
                  <c:v>Ideation</c:v>
                </c:pt>
                <c:pt idx="4">
                  <c:v>Input</c:v>
                </c:pt>
                <c:pt idx="5">
                  <c:v>Intellection</c:v>
                </c:pt>
                <c:pt idx="6">
                  <c:v>Learner</c:v>
                </c:pt>
                <c:pt idx="7">
                  <c:v>Strategic</c:v>
                </c:pt>
                <c:pt idx="8">
                  <c:v>Activator</c:v>
                </c:pt>
                <c:pt idx="9">
                  <c:v>Command</c:v>
                </c:pt>
                <c:pt idx="10">
                  <c:v>Communication</c:v>
                </c:pt>
                <c:pt idx="11">
                  <c:v>Competition</c:v>
                </c:pt>
                <c:pt idx="12">
                  <c:v>Maximizer</c:v>
                </c:pt>
                <c:pt idx="13">
                  <c:v>Self-Assurance</c:v>
                </c:pt>
                <c:pt idx="14">
                  <c:v>Significance</c:v>
                </c:pt>
                <c:pt idx="15">
                  <c:v>Woo</c:v>
                </c:pt>
                <c:pt idx="16">
                  <c:v>Adaptability</c:v>
                </c:pt>
                <c:pt idx="17">
                  <c:v>Connectedness</c:v>
                </c:pt>
                <c:pt idx="18">
                  <c:v>Developer</c:v>
                </c:pt>
                <c:pt idx="19">
                  <c:v>Empathy</c:v>
                </c:pt>
                <c:pt idx="20">
                  <c:v>Harmony</c:v>
                </c:pt>
                <c:pt idx="21">
                  <c:v>Includer</c:v>
                </c:pt>
                <c:pt idx="22">
                  <c:v>Individualization</c:v>
                </c:pt>
                <c:pt idx="23">
                  <c:v>Positivity</c:v>
                </c:pt>
                <c:pt idx="24">
                  <c:v>Relator</c:v>
                </c:pt>
                <c:pt idx="25">
                  <c:v>Achiever</c:v>
                </c:pt>
                <c:pt idx="26">
                  <c:v>Arranger</c:v>
                </c:pt>
                <c:pt idx="27">
                  <c:v>Belief</c:v>
                </c:pt>
                <c:pt idx="28">
                  <c:v>Consistency</c:v>
                </c:pt>
                <c:pt idx="29">
                  <c:v>Deliberative</c:v>
                </c:pt>
                <c:pt idx="30">
                  <c:v>Discipline</c:v>
                </c:pt>
                <c:pt idx="31">
                  <c:v>Focus</c:v>
                </c:pt>
                <c:pt idx="32">
                  <c:v>Responsibility</c:v>
                </c:pt>
                <c:pt idx="33">
                  <c:v>Restorative</c:v>
                </c:pt>
              </c:strCache>
            </c:strRef>
          </c:cat>
          <c:val>
            <c:numRef>
              <c:f>Individual!$AL$4:$AL$37</c:f>
              <c:numCache>
                <c:formatCode>General</c:formatCode>
                <c:ptCount val="3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numCache>
            </c:numRef>
          </c:val>
          <c:extLst>
            <c:ext xmlns:c16="http://schemas.microsoft.com/office/drawing/2014/chart" uri="{C3380CC4-5D6E-409C-BE32-E72D297353CC}">
              <c16:uniqueId val="{00000002-7D84-452C-AAB7-CC244327209E}"/>
            </c:ext>
          </c:extLst>
        </c:ser>
        <c:ser>
          <c:idx val="4"/>
          <c:order val="3"/>
          <c:tx>
            <c:strRef>
              <c:f>Individual!$AF$3</c:f>
              <c:strCache>
                <c:ptCount val="1"/>
                <c:pt idx="0">
                  <c:v>Strategic</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Individual!$AH$4:$AH$37</c:f>
              <c:strCache>
                <c:ptCount val="34"/>
                <c:pt idx="0">
                  <c:v>Analytical</c:v>
                </c:pt>
                <c:pt idx="1">
                  <c:v>Context</c:v>
                </c:pt>
                <c:pt idx="2">
                  <c:v>Futuristic</c:v>
                </c:pt>
                <c:pt idx="3">
                  <c:v>Ideation</c:v>
                </c:pt>
                <c:pt idx="4">
                  <c:v>Input</c:v>
                </c:pt>
                <c:pt idx="5">
                  <c:v>Intellection</c:v>
                </c:pt>
                <c:pt idx="6">
                  <c:v>Learner</c:v>
                </c:pt>
                <c:pt idx="7">
                  <c:v>Strategic</c:v>
                </c:pt>
                <c:pt idx="8">
                  <c:v>Activator</c:v>
                </c:pt>
                <c:pt idx="9">
                  <c:v>Command</c:v>
                </c:pt>
                <c:pt idx="10">
                  <c:v>Communication</c:v>
                </c:pt>
                <c:pt idx="11">
                  <c:v>Competition</c:v>
                </c:pt>
                <c:pt idx="12">
                  <c:v>Maximizer</c:v>
                </c:pt>
                <c:pt idx="13">
                  <c:v>Self-Assurance</c:v>
                </c:pt>
                <c:pt idx="14">
                  <c:v>Significance</c:v>
                </c:pt>
                <c:pt idx="15">
                  <c:v>Woo</c:v>
                </c:pt>
                <c:pt idx="16">
                  <c:v>Adaptability</c:v>
                </c:pt>
                <c:pt idx="17">
                  <c:v>Connectedness</c:v>
                </c:pt>
                <c:pt idx="18">
                  <c:v>Developer</c:v>
                </c:pt>
                <c:pt idx="19">
                  <c:v>Empathy</c:v>
                </c:pt>
                <c:pt idx="20">
                  <c:v>Harmony</c:v>
                </c:pt>
                <c:pt idx="21">
                  <c:v>Includer</c:v>
                </c:pt>
                <c:pt idx="22">
                  <c:v>Individualization</c:v>
                </c:pt>
                <c:pt idx="23">
                  <c:v>Positivity</c:v>
                </c:pt>
                <c:pt idx="24">
                  <c:v>Relator</c:v>
                </c:pt>
                <c:pt idx="25">
                  <c:v>Achiever</c:v>
                </c:pt>
                <c:pt idx="26">
                  <c:v>Arranger</c:v>
                </c:pt>
                <c:pt idx="27">
                  <c:v>Belief</c:v>
                </c:pt>
                <c:pt idx="28">
                  <c:v>Consistency</c:v>
                </c:pt>
                <c:pt idx="29">
                  <c:v>Deliberative</c:v>
                </c:pt>
                <c:pt idx="30">
                  <c:v>Discipline</c:v>
                </c:pt>
                <c:pt idx="31">
                  <c:v>Focus</c:v>
                </c:pt>
                <c:pt idx="32">
                  <c:v>Responsibility</c:v>
                </c:pt>
                <c:pt idx="33">
                  <c:v>Restorative</c:v>
                </c:pt>
              </c:strCache>
            </c:strRef>
          </c:cat>
          <c:val>
            <c:numRef>
              <c:f>Individual!$AN$4:$AN$37</c:f>
              <c:numCache>
                <c:formatCode>General</c:formatCode>
                <c:ptCount val="3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numCache>
            </c:numRef>
          </c:val>
          <c:extLst>
            <c:ext xmlns:c16="http://schemas.microsoft.com/office/drawing/2014/chart" uri="{C3380CC4-5D6E-409C-BE32-E72D297353CC}">
              <c16:uniqueId val="{00000003-7D84-452C-AAB7-CC244327209E}"/>
            </c:ext>
          </c:extLst>
        </c:ser>
        <c:dLbls>
          <c:dLblPos val="outEnd"/>
          <c:showLegendKey val="0"/>
          <c:showVal val="1"/>
          <c:showCatName val="0"/>
          <c:showSerName val="0"/>
          <c:showPercent val="0"/>
          <c:showBubbleSize val="0"/>
        </c:dLbls>
        <c:gapWidth val="182"/>
        <c:overlap val="100"/>
        <c:axId val="1224471712"/>
        <c:axId val="1224464640"/>
      </c:barChart>
      <c:catAx>
        <c:axId val="1224471712"/>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rtlCol="0" anchor="ctr" anchorCtr="1"/>
          <a:lstStyle/>
          <a:p>
            <a:pPr>
              <a:defRPr sz="1050" b="0" i="0" u="none" strike="noStrike" kern="1200" baseline="0">
                <a:solidFill>
                  <a:schemeClr val="tx1"/>
                </a:solidFill>
                <a:latin typeface="+mj-lt"/>
                <a:ea typeface="+mn-ea"/>
                <a:cs typeface="Arial" panose="020B0604020202020204" pitchFamily="34" charset="0"/>
              </a:defRPr>
            </a:pPr>
            <a:endParaRPr lang="en-US"/>
          </a:p>
        </c:txPr>
        <c:crossAx val="1224464640"/>
        <c:crosses val="autoZero"/>
        <c:auto val="1"/>
        <c:lblAlgn val="ctr"/>
        <c:lblOffset val="100"/>
        <c:noMultiLvlLbl val="0"/>
      </c:catAx>
      <c:valAx>
        <c:axId val="1224464640"/>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rtlCol="0" anchor="ctr" anchorCtr="1"/>
          <a:lstStyle/>
          <a:p>
            <a:pPr>
              <a:defRPr sz="1000" b="0" i="0" u="none" strike="noStrike" kern="1200" baseline="0">
                <a:noFill/>
                <a:latin typeface="Arial" panose="020B0604020202020204" pitchFamily="34" charset="0"/>
                <a:ea typeface="+mn-ea"/>
                <a:cs typeface="Arial" panose="020B0604020202020204" pitchFamily="34" charset="0"/>
              </a:defRPr>
            </a:pPr>
            <a:endParaRPr lang="en-US"/>
          </a:p>
        </c:txPr>
        <c:crossAx val="1224471712"/>
        <c:crosses val="autoZero"/>
        <c:crossBetween val="between"/>
      </c:valAx>
      <c:spPr>
        <a:noFill/>
        <a:ln w="25400">
          <a:noFill/>
        </a:ln>
        <a:effectLst/>
      </c:spPr>
    </c:plotArea>
    <c:plotVisOnly val="0"/>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rtlCol="0"/>
    <a:lstStyle/>
    <a:p>
      <a:pPr>
        <a:defRPr/>
      </a:pPr>
      <a:endParaRPr lang="en-US"/>
    </a:p>
  </c:txPr>
  <c:printSettings>
    <c:headerFooter/>
    <c:pageMargins b="0.75" l="0.7" r="0.7" t="0.75" header="0.3" footer="0.3"/>
    <c:pageSetup orientation="portrait"/>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Theme Strengths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5350991198805411"/>
          <c:y val="0.20291269148670779"/>
          <c:w val="0.71760150931308264"/>
          <c:h val="0.63080152763319497"/>
        </c:manualLayout>
      </c:layout>
      <c:radarChart>
        <c:radarStyle val="filled"/>
        <c:varyColors val="0"/>
        <c:ser>
          <c:idx val="3"/>
          <c:order val="0"/>
          <c:tx>
            <c:strRef>
              <c:f>Individual!$AC$3</c:f>
              <c:strCache>
                <c:ptCount val="1"/>
                <c:pt idx="0">
                  <c:v>Executing</c:v>
                </c:pt>
              </c:strCache>
            </c:strRef>
          </c:tx>
          <c:spPr>
            <a:noFill/>
            <a:ln w="38100">
              <a:solidFill>
                <a:srgbClr val="7B2481"/>
              </a:solidFill>
            </a:ln>
            <a:effectLst/>
          </c:spPr>
          <c:cat>
            <c:strRef>
              <c:f>Individual!$Z$4:$Z$40</c:f>
              <c:strCache>
                <c:ptCount val="37"/>
                <c:pt idx="1">
                  <c:v>Analytical</c:v>
                </c:pt>
                <c:pt idx="2">
                  <c:v>Context</c:v>
                </c:pt>
                <c:pt idx="3">
                  <c:v>Futuristic</c:v>
                </c:pt>
                <c:pt idx="4">
                  <c:v>Ideation</c:v>
                </c:pt>
                <c:pt idx="5">
                  <c:v>Input</c:v>
                </c:pt>
                <c:pt idx="6">
                  <c:v>Intellection</c:v>
                </c:pt>
                <c:pt idx="7">
                  <c:v>Learner</c:v>
                </c:pt>
                <c:pt idx="8">
                  <c:v>Strategic</c:v>
                </c:pt>
                <c:pt idx="10">
                  <c:v>Activator</c:v>
                </c:pt>
                <c:pt idx="11">
                  <c:v>Command</c:v>
                </c:pt>
                <c:pt idx="12">
                  <c:v>Communication</c:v>
                </c:pt>
                <c:pt idx="13">
                  <c:v>Competition</c:v>
                </c:pt>
                <c:pt idx="14">
                  <c:v>Maximizer</c:v>
                </c:pt>
                <c:pt idx="15">
                  <c:v>Self-Assurance</c:v>
                </c:pt>
                <c:pt idx="16">
                  <c:v>Significance</c:v>
                </c:pt>
                <c:pt idx="17">
                  <c:v>Woo</c:v>
                </c:pt>
                <c:pt idx="19">
                  <c:v>Adaptability</c:v>
                </c:pt>
                <c:pt idx="20">
                  <c:v>Connectedness</c:v>
                </c:pt>
                <c:pt idx="21">
                  <c:v>Developer</c:v>
                </c:pt>
                <c:pt idx="22">
                  <c:v>Empathy</c:v>
                </c:pt>
                <c:pt idx="23">
                  <c:v>Harmony</c:v>
                </c:pt>
                <c:pt idx="24">
                  <c:v>Includer</c:v>
                </c:pt>
                <c:pt idx="25">
                  <c:v>Individualization</c:v>
                </c:pt>
                <c:pt idx="26">
                  <c:v>Positivity</c:v>
                </c:pt>
                <c:pt idx="27">
                  <c:v>Relator</c:v>
                </c:pt>
                <c:pt idx="28">
                  <c:v>Achiever</c:v>
                </c:pt>
                <c:pt idx="29">
                  <c:v>Arranger</c:v>
                </c:pt>
                <c:pt idx="30">
                  <c:v>Belief</c:v>
                </c:pt>
                <c:pt idx="31">
                  <c:v>Consistency</c:v>
                </c:pt>
                <c:pt idx="32">
                  <c:v>Deliberative</c:v>
                </c:pt>
                <c:pt idx="33">
                  <c:v>Discipline</c:v>
                </c:pt>
                <c:pt idx="34">
                  <c:v>Focus</c:v>
                </c:pt>
                <c:pt idx="35">
                  <c:v>Responsibility</c:v>
                </c:pt>
                <c:pt idx="36">
                  <c:v>Restorative</c:v>
                </c:pt>
              </c:strCache>
            </c:strRef>
          </c:cat>
          <c:val>
            <c:numRef>
              <c:f>Individual!$AC$4:$AC$40</c:f>
              <c:numCache>
                <c:formatCode>General</c:formatCode>
                <c:ptCount val="37"/>
                <c:pt idx="28">
                  <c:v>#N/A</c:v>
                </c:pt>
                <c:pt idx="29">
                  <c:v>#N/A</c:v>
                </c:pt>
                <c:pt idx="30">
                  <c:v>#N/A</c:v>
                </c:pt>
                <c:pt idx="31">
                  <c:v>#N/A</c:v>
                </c:pt>
                <c:pt idx="32">
                  <c:v>#N/A</c:v>
                </c:pt>
                <c:pt idx="33">
                  <c:v>#N/A</c:v>
                </c:pt>
                <c:pt idx="34">
                  <c:v>#N/A</c:v>
                </c:pt>
                <c:pt idx="35">
                  <c:v>#N/A</c:v>
                </c:pt>
                <c:pt idx="36">
                  <c:v>#N/A</c:v>
                </c:pt>
              </c:numCache>
            </c:numRef>
          </c:val>
          <c:extLst>
            <c:ext xmlns:c16="http://schemas.microsoft.com/office/drawing/2014/chart" uri="{C3380CC4-5D6E-409C-BE32-E72D297353CC}">
              <c16:uniqueId val="{00000000-D002-4812-8DCD-52611A0CBA83}"/>
            </c:ext>
          </c:extLst>
        </c:ser>
        <c:ser>
          <c:idx val="2"/>
          <c:order val="1"/>
          <c:tx>
            <c:strRef>
              <c:f>Individual!$AD$3</c:f>
              <c:strCache>
                <c:ptCount val="1"/>
                <c:pt idx="0">
                  <c:v>Influencing</c:v>
                </c:pt>
              </c:strCache>
            </c:strRef>
          </c:tx>
          <c:spPr>
            <a:noFill/>
            <a:ln w="38100">
              <a:solidFill>
                <a:srgbClr val="E97200"/>
              </a:solidFill>
            </a:ln>
            <a:effectLst/>
          </c:spPr>
          <c:cat>
            <c:strRef>
              <c:f>Individual!$Z$4:$Z$40</c:f>
              <c:strCache>
                <c:ptCount val="37"/>
                <c:pt idx="1">
                  <c:v>Analytical</c:v>
                </c:pt>
                <c:pt idx="2">
                  <c:v>Context</c:v>
                </c:pt>
                <c:pt idx="3">
                  <c:v>Futuristic</c:v>
                </c:pt>
                <c:pt idx="4">
                  <c:v>Ideation</c:v>
                </c:pt>
                <c:pt idx="5">
                  <c:v>Input</c:v>
                </c:pt>
                <c:pt idx="6">
                  <c:v>Intellection</c:v>
                </c:pt>
                <c:pt idx="7">
                  <c:v>Learner</c:v>
                </c:pt>
                <c:pt idx="8">
                  <c:v>Strategic</c:v>
                </c:pt>
                <c:pt idx="10">
                  <c:v>Activator</c:v>
                </c:pt>
                <c:pt idx="11">
                  <c:v>Command</c:v>
                </c:pt>
                <c:pt idx="12">
                  <c:v>Communication</c:v>
                </c:pt>
                <c:pt idx="13">
                  <c:v>Competition</c:v>
                </c:pt>
                <c:pt idx="14">
                  <c:v>Maximizer</c:v>
                </c:pt>
                <c:pt idx="15">
                  <c:v>Self-Assurance</c:v>
                </c:pt>
                <c:pt idx="16">
                  <c:v>Significance</c:v>
                </c:pt>
                <c:pt idx="17">
                  <c:v>Woo</c:v>
                </c:pt>
                <c:pt idx="19">
                  <c:v>Adaptability</c:v>
                </c:pt>
                <c:pt idx="20">
                  <c:v>Connectedness</c:v>
                </c:pt>
                <c:pt idx="21">
                  <c:v>Developer</c:v>
                </c:pt>
                <c:pt idx="22">
                  <c:v>Empathy</c:v>
                </c:pt>
                <c:pt idx="23">
                  <c:v>Harmony</c:v>
                </c:pt>
                <c:pt idx="24">
                  <c:v>Includer</c:v>
                </c:pt>
                <c:pt idx="25">
                  <c:v>Individualization</c:v>
                </c:pt>
                <c:pt idx="26">
                  <c:v>Positivity</c:v>
                </c:pt>
                <c:pt idx="27">
                  <c:v>Relator</c:v>
                </c:pt>
                <c:pt idx="28">
                  <c:v>Achiever</c:v>
                </c:pt>
                <c:pt idx="29">
                  <c:v>Arranger</c:v>
                </c:pt>
                <c:pt idx="30">
                  <c:v>Belief</c:v>
                </c:pt>
                <c:pt idx="31">
                  <c:v>Consistency</c:v>
                </c:pt>
                <c:pt idx="32">
                  <c:v>Deliberative</c:v>
                </c:pt>
                <c:pt idx="33">
                  <c:v>Discipline</c:v>
                </c:pt>
                <c:pt idx="34">
                  <c:v>Focus</c:v>
                </c:pt>
                <c:pt idx="35">
                  <c:v>Responsibility</c:v>
                </c:pt>
                <c:pt idx="36">
                  <c:v>Restorative</c:v>
                </c:pt>
              </c:strCache>
            </c:strRef>
          </c:cat>
          <c:val>
            <c:numRef>
              <c:f>Individual!$AD$4:$AD$40</c:f>
              <c:numCache>
                <c:formatCode>General</c:formatCode>
                <c:ptCount val="37"/>
                <c:pt idx="10">
                  <c:v>#N/A</c:v>
                </c:pt>
                <c:pt idx="11">
                  <c:v>#N/A</c:v>
                </c:pt>
                <c:pt idx="12">
                  <c:v>#N/A</c:v>
                </c:pt>
                <c:pt idx="13">
                  <c:v>#N/A</c:v>
                </c:pt>
                <c:pt idx="14">
                  <c:v>#N/A</c:v>
                </c:pt>
                <c:pt idx="15">
                  <c:v>#N/A</c:v>
                </c:pt>
                <c:pt idx="16">
                  <c:v>#N/A</c:v>
                </c:pt>
                <c:pt idx="17">
                  <c:v>#N/A</c:v>
                </c:pt>
              </c:numCache>
            </c:numRef>
          </c:val>
          <c:extLst>
            <c:ext xmlns:c16="http://schemas.microsoft.com/office/drawing/2014/chart" uri="{C3380CC4-5D6E-409C-BE32-E72D297353CC}">
              <c16:uniqueId val="{00000001-D002-4812-8DCD-52611A0CBA83}"/>
            </c:ext>
          </c:extLst>
        </c:ser>
        <c:ser>
          <c:idx val="1"/>
          <c:order val="2"/>
          <c:tx>
            <c:strRef>
              <c:f>Individual!$AE$3</c:f>
              <c:strCache>
                <c:ptCount val="1"/>
                <c:pt idx="0">
                  <c:v>Relationship</c:v>
                </c:pt>
              </c:strCache>
            </c:strRef>
          </c:tx>
          <c:spPr>
            <a:noFill/>
            <a:ln w="38100">
              <a:solidFill>
                <a:srgbClr val="006FCB"/>
              </a:solidFill>
            </a:ln>
            <a:effectLst/>
          </c:spPr>
          <c:cat>
            <c:strRef>
              <c:f>Individual!$Z$4:$Z$40</c:f>
              <c:strCache>
                <c:ptCount val="37"/>
                <c:pt idx="1">
                  <c:v>Analytical</c:v>
                </c:pt>
                <c:pt idx="2">
                  <c:v>Context</c:v>
                </c:pt>
                <c:pt idx="3">
                  <c:v>Futuristic</c:v>
                </c:pt>
                <c:pt idx="4">
                  <c:v>Ideation</c:v>
                </c:pt>
                <c:pt idx="5">
                  <c:v>Input</c:v>
                </c:pt>
                <c:pt idx="6">
                  <c:v>Intellection</c:v>
                </c:pt>
                <c:pt idx="7">
                  <c:v>Learner</c:v>
                </c:pt>
                <c:pt idx="8">
                  <c:v>Strategic</c:v>
                </c:pt>
                <c:pt idx="10">
                  <c:v>Activator</c:v>
                </c:pt>
                <c:pt idx="11">
                  <c:v>Command</c:v>
                </c:pt>
                <c:pt idx="12">
                  <c:v>Communication</c:v>
                </c:pt>
                <c:pt idx="13">
                  <c:v>Competition</c:v>
                </c:pt>
                <c:pt idx="14">
                  <c:v>Maximizer</c:v>
                </c:pt>
                <c:pt idx="15">
                  <c:v>Self-Assurance</c:v>
                </c:pt>
                <c:pt idx="16">
                  <c:v>Significance</c:v>
                </c:pt>
                <c:pt idx="17">
                  <c:v>Woo</c:v>
                </c:pt>
                <c:pt idx="19">
                  <c:v>Adaptability</c:v>
                </c:pt>
                <c:pt idx="20">
                  <c:v>Connectedness</c:v>
                </c:pt>
                <c:pt idx="21">
                  <c:v>Developer</c:v>
                </c:pt>
                <c:pt idx="22">
                  <c:v>Empathy</c:v>
                </c:pt>
                <c:pt idx="23">
                  <c:v>Harmony</c:v>
                </c:pt>
                <c:pt idx="24">
                  <c:v>Includer</c:v>
                </c:pt>
                <c:pt idx="25">
                  <c:v>Individualization</c:v>
                </c:pt>
                <c:pt idx="26">
                  <c:v>Positivity</c:v>
                </c:pt>
                <c:pt idx="27">
                  <c:v>Relator</c:v>
                </c:pt>
                <c:pt idx="28">
                  <c:v>Achiever</c:v>
                </c:pt>
                <c:pt idx="29">
                  <c:v>Arranger</c:v>
                </c:pt>
                <c:pt idx="30">
                  <c:v>Belief</c:v>
                </c:pt>
                <c:pt idx="31">
                  <c:v>Consistency</c:v>
                </c:pt>
                <c:pt idx="32">
                  <c:v>Deliberative</c:v>
                </c:pt>
                <c:pt idx="33">
                  <c:v>Discipline</c:v>
                </c:pt>
                <c:pt idx="34">
                  <c:v>Focus</c:v>
                </c:pt>
                <c:pt idx="35">
                  <c:v>Responsibility</c:v>
                </c:pt>
                <c:pt idx="36">
                  <c:v>Restorative</c:v>
                </c:pt>
              </c:strCache>
            </c:strRef>
          </c:cat>
          <c:val>
            <c:numRef>
              <c:f>Individual!$AE$4:$AE$40</c:f>
              <c:numCache>
                <c:formatCode>General</c:formatCode>
                <c:ptCount val="37"/>
                <c:pt idx="19">
                  <c:v>#N/A</c:v>
                </c:pt>
                <c:pt idx="20">
                  <c:v>#N/A</c:v>
                </c:pt>
                <c:pt idx="21">
                  <c:v>#N/A</c:v>
                </c:pt>
                <c:pt idx="22">
                  <c:v>#N/A</c:v>
                </c:pt>
                <c:pt idx="23">
                  <c:v>#N/A</c:v>
                </c:pt>
                <c:pt idx="24">
                  <c:v>#N/A</c:v>
                </c:pt>
                <c:pt idx="25">
                  <c:v>#N/A</c:v>
                </c:pt>
                <c:pt idx="26">
                  <c:v>#N/A</c:v>
                </c:pt>
                <c:pt idx="27">
                  <c:v>#N/A</c:v>
                </c:pt>
              </c:numCache>
            </c:numRef>
          </c:val>
          <c:extLst>
            <c:ext xmlns:c16="http://schemas.microsoft.com/office/drawing/2014/chart" uri="{C3380CC4-5D6E-409C-BE32-E72D297353CC}">
              <c16:uniqueId val="{00000002-D002-4812-8DCD-52611A0CBA83}"/>
            </c:ext>
          </c:extLst>
        </c:ser>
        <c:ser>
          <c:idx val="0"/>
          <c:order val="3"/>
          <c:tx>
            <c:strRef>
              <c:f>Individual!$AF$3</c:f>
              <c:strCache>
                <c:ptCount val="1"/>
                <c:pt idx="0">
                  <c:v>Strategic</c:v>
                </c:pt>
              </c:strCache>
            </c:strRef>
          </c:tx>
          <c:spPr>
            <a:noFill/>
            <a:ln w="38100">
              <a:solidFill>
                <a:srgbClr val="00945D"/>
              </a:solidFill>
            </a:ln>
            <a:effectLst/>
          </c:spPr>
          <c:cat>
            <c:strRef>
              <c:f>Individual!$Z$4:$Z$40</c:f>
              <c:strCache>
                <c:ptCount val="37"/>
                <c:pt idx="1">
                  <c:v>Analytical</c:v>
                </c:pt>
                <c:pt idx="2">
                  <c:v>Context</c:v>
                </c:pt>
                <c:pt idx="3">
                  <c:v>Futuristic</c:v>
                </c:pt>
                <c:pt idx="4">
                  <c:v>Ideation</c:v>
                </c:pt>
                <c:pt idx="5">
                  <c:v>Input</c:v>
                </c:pt>
                <c:pt idx="6">
                  <c:v>Intellection</c:v>
                </c:pt>
                <c:pt idx="7">
                  <c:v>Learner</c:v>
                </c:pt>
                <c:pt idx="8">
                  <c:v>Strategic</c:v>
                </c:pt>
                <c:pt idx="10">
                  <c:v>Activator</c:v>
                </c:pt>
                <c:pt idx="11">
                  <c:v>Command</c:v>
                </c:pt>
                <c:pt idx="12">
                  <c:v>Communication</c:v>
                </c:pt>
                <c:pt idx="13">
                  <c:v>Competition</c:v>
                </c:pt>
                <c:pt idx="14">
                  <c:v>Maximizer</c:v>
                </c:pt>
                <c:pt idx="15">
                  <c:v>Self-Assurance</c:v>
                </c:pt>
                <c:pt idx="16">
                  <c:v>Significance</c:v>
                </c:pt>
                <c:pt idx="17">
                  <c:v>Woo</c:v>
                </c:pt>
                <c:pt idx="19">
                  <c:v>Adaptability</c:v>
                </c:pt>
                <c:pt idx="20">
                  <c:v>Connectedness</c:v>
                </c:pt>
                <c:pt idx="21">
                  <c:v>Developer</c:v>
                </c:pt>
                <c:pt idx="22">
                  <c:v>Empathy</c:v>
                </c:pt>
                <c:pt idx="23">
                  <c:v>Harmony</c:v>
                </c:pt>
                <c:pt idx="24">
                  <c:v>Includer</c:v>
                </c:pt>
                <c:pt idx="25">
                  <c:v>Individualization</c:v>
                </c:pt>
                <c:pt idx="26">
                  <c:v>Positivity</c:v>
                </c:pt>
                <c:pt idx="27">
                  <c:v>Relator</c:v>
                </c:pt>
                <c:pt idx="28">
                  <c:v>Achiever</c:v>
                </c:pt>
                <c:pt idx="29">
                  <c:v>Arranger</c:v>
                </c:pt>
                <c:pt idx="30">
                  <c:v>Belief</c:v>
                </c:pt>
                <c:pt idx="31">
                  <c:v>Consistency</c:v>
                </c:pt>
                <c:pt idx="32">
                  <c:v>Deliberative</c:v>
                </c:pt>
                <c:pt idx="33">
                  <c:v>Discipline</c:v>
                </c:pt>
                <c:pt idx="34">
                  <c:v>Focus</c:v>
                </c:pt>
                <c:pt idx="35">
                  <c:v>Responsibility</c:v>
                </c:pt>
                <c:pt idx="36">
                  <c:v>Restorative</c:v>
                </c:pt>
              </c:strCache>
            </c:strRef>
          </c:cat>
          <c:val>
            <c:numRef>
              <c:f>Individual!$AF$4:$AF$40</c:f>
              <c:numCache>
                <c:formatCode>General</c:formatCode>
                <c:ptCount val="37"/>
                <c:pt idx="1">
                  <c:v>#N/A</c:v>
                </c:pt>
                <c:pt idx="2">
                  <c:v>#N/A</c:v>
                </c:pt>
                <c:pt idx="3">
                  <c:v>#N/A</c:v>
                </c:pt>
                <c:pt idx="4">
                  <c:v>#N/A</c:v>
                </c:pt>
                <c:pt idx="5">
                  <c:v>#N/A</c:v>
                </c:pt>
                <c:pt idx="6">
                  <c:v>#N/A</c:v>
                </c:pt>
                <c:pt idx="7">
                  <c:v>#N/A</c:v>
                </c:pt>
                <c:pt idx="8">
                  <c:v>#N/A</c:v>
                </c:pt>
              </c:numCache>
            </c:numRef>
          </c:val>
          <c:extLst>
            <c:ext xmlns:c16="http://schemas.microsoft.com/office/drawing/2014/chart" uri="{C3380CC4-5D6E-409C-BE32-E72D297353CC}">
              <c16:uniqueId val="{00000003-D002-4812-8DCD-52611A0CBA83}"/>
            </c:ext>
          </c:extLst>
        </c:ser>
        <c:dLbls>
          <c:showLegendKey val="0"/>
          <c:showVal val="0"/>
          <c:showCatName val="0"/>
          <c:showSerName val="0"/>
          <c:showPercent val="0"/>
          <c:showBubbleSize val="0"/>
        </c:dLbls>
        <c:axId val="1224465184"/>
        <c:axId val="1224473344"/>
      </c:radarChart>
      <c:catAx>
        <c:axId val="122446518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rtlCol="0"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224473344"/>
        <c:crosses val="autoZero"/>
        <c:auto val="1"/>
        <c:lblAlgn val="ctr"/>
        <c:lblOffset val="100"/>
        <c:noMultiLvlLbl val="0"/>
      </c:catAx>
      <c:valAx>
        <c:axId val="1224473344"/>
        <c:scaling>
          <c:orientation val="minMax"/>
        </c:scaling>
        <c:delete val="1"/>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crossAx val="1224465184"/>
        <c:crosses val="autoZero"/>
        <c:crossBetween val="between"/>
        <c:minorUnit val="1"/>
      </c:valAx>
      <c:spPr>
        <a:noFill/>
        <a:ln>
          <a:noFill/>
        </a:ln>
        <a:effectLst/>
      </c:spPr>
    </c:plotArea>
    <c:plotVisOnly val="0"/>
    <c:dispBlanksAs val="gap"/>
    <c:showDLblsOverMax val="0"/>
  </c:chart>
  <c:spPr>
    <a:solidFill>
      <a:schemeClr val="bg1"/>
    </a:solidFill>
    <a:ln w="9525" cap="flat" cmpd="sng" algn="ctr">
      <a:noFill/>
      <a:round/>
    </a:ln>
    <a:effectLst/>
  </c:spPr>
  <c:txPr>
    <a:bodyPr rtlCol="0"/>
    <a:lstStyle/>
    <a:p>
      <a:pPr>
        <a:defRPr/>
      </a:pPr>
      <a:endParaRPr lang="en-US"/>
    </a:p>
  </c:txPr>
  <c:printSettings>
    <c:headerFooter/>
    <c:pageMargins b="0.75" l="0.7" r="0.7" t="0.75" header="0.3" footer="0.3"/>
    <c:pageSetup paperSize="9" orientation="portrait"/>
  </c:printSettings>
  <c:userShapes r:id="rId4"/>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cap="all" spc="50" baseline="0">
                <a:ln>
                  <a:noFill/>
                </a:ln>
                <a:solidFill>
                  <a:sysClr val="windowText" lastClr="000000">
                    <a:lumMod val="65000"/>
                    <a:lumOff val="35000"/>
                  </a:sysClr>
                </a:solidFill>
                <a:latin typeface="+mn-lt"/>
                <a:ea typeface="+mn-ea"/>
                <a:cs typeface="+mn-cs"/>
              </a:defRPr>
            </a:pPr>
            <a:r>
              <a:rPr lang="en-GB" sz="1400" b="0" baseline="0">
                <a:ln>
                  <a:noFill/>
                </a:ln>
                <a:solidFill>
                  <a:sysClr val="windowText" lastClr="000000">
                    <a:lumMod val="65000"/>
                    <a:lumOff val="35000"/>
                  </a:sysClr>
                </a:solidFill>
                <a:latin typeface="Work Sans" pitchFamily="2" charset="0"/>
              </a:rPr>
              <a:t>dOMAIN dISTRIBUTION</a:t>
            </a:r>
          </a:p>
        </c:rich>
      </c:tx>
      <c:overlay val="0"/>
      <c:spPr>
        <a:noFill/>
        <a:ln>
          <a:noFill/>
        </a:ln>
        <a:effectLst/>
      </c:spPr>
      <c:txPr>
        <a:bodyPr rot="0" spcFirstLastPara="1" vertOverflow="ellipsis" vert="horz" wrap="square" anchor="ctr" anchorCtr="1"/>
        <a:lstStyle/>
        <a:p>
          <a:pPr>
            <a:defRPr sz="1400" b="0" i="0" u="none" strike="noStrike" kern="1200" cap="all" spc="50" baseline="0">
              <a:ln>
                <a:noFill/>
              </a:ln>
              <a:solidFill>
                <a:sysClr val="windowText" lastClr="000000">
                  <a:lumMod val="65000"/>
                  <a:lumOff val="35000"/>
                </a:sysClr>
              </a:solidFill>
              <a:latin typeface="+mn-lt"/>
              <a:ea typeface="+mn-ea"/>
              <a:cs typeface="+mn-cs"/>
            </a:defRPr>
          </a:pPr>
          <a:endParaRPr lang="en-US"/>
        </a:p>
      </c:txPr>
    </c:title>
    <c:autoTitleDeleted val="0"/>
    <c:plotArea>
      <c:layout/>
      <c:barChart>
        <c:barDir val="bar"/>
        <c:grouping val="clustered"/>
        <c:varyColors val="0"/>
        <c:ser>
          <c:idx val="3"/>
          <c:order val="0"/>
          <c:tx>
            <c:strRef>
              <c:f>Individual!$BB$6</c:f>
              <c:strCache>
                <c:ptCount val="1"/>
                <c:pt idx="0">
                  <c:v>Strategic Thinking</c:v>
                </c:pt>
              </c:strCache>
            </c:strRef>
          </c:tx>
          <c:spPr>
            <a:gradFill flip="none" rotWithShape="1">
              <a:gsLst>
                <a:gs pos="0">
                  <a:schemeClr val="accent4"/>
                </a:gs>
                <a:gs pos="75000">
                  <a:schemeClr val="accent4">
                    <a:lumMod val="60000"/>
                    <a:lumOff val="40000"/>
                  </a:schemeClr>
                </a:gs>
                <a:gs pos="51000">
                  <a:schemeClr val="accent4">
                    <a:alpha val="75000"/>
                  </a:schemeClr>
                </a:gs>
                <a:gs pos="100000">
                  <a:schemeClr val="accent4">
                    <a:lumMod val="20000"/>
                    <a:lumOff val="80000"/>
                    <a:alpha val="15000"/>
                  </a:schemeClr>
                </a:gs>
              </a:gsLst>
              <a:lin ang="10800000" scaled="1"/>
              <a:tileRect/>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val>
            <c:numRef>
              <c:f>Individual!$BB$8</c:f>
              <c:numCache>
                <c:formatCode>0%</c:formatCode>
                <c:ptCount val="1"/>
                <c:pt idx="0">
                  <c:v>0</c:v>
                </c:pt>
              </c:numCache>
            </c:numRef>
          </c:val>
          <c:extLst>
            <c:ext xmlns:c16="http://schemas.microsoft.com/office/drawing/2014/chart" uri="{C3380CC4-5D6E-409C-BE32-E72D297353CC}">
              <c16:uniqueId val="{00000000-5257-42AE-B7E6-539E514352B4}"/>
            </c:ext>
          </c:extLst>
        </c:ser>
        <c:ser>
          <c:idx val="2"/>
          <c:order val="1"/>
          <c:tx>
            <c:strRef>
              <c:f>Individual!$BA$6</c:f>
              <c:strCache>
                <c:ptCount val="1"/>
                <c:pt idx="0">
                  <c:v>Relationship Building</c:v>
                </c:pt>
              </c:strCache>
            </c:strRef>
          </c:tx>
          <c:spPr>
            <a:gradFill flip="none" rotWithShape="1">
              <a:gsLst>
                <a:gs pos="0">
                  <a:schemeClr val="accent3"/>
                </a:gs>
                <a:gs pos="75000">
                  <a:schemeClr val="accent3">
                    <a:lumMod val="60000"/>
                    <a:lumOff val="40000"/>
                  </a:schemeClr>
                </a:gs>
                <a:gs pos="51000">
                  <a:schemeClr val="accent3">
                    <a:alpha val="75000"/>
                  </a:schemeClr>
                </a:gs>
                <a:gs pos="100000">
                  <a:schemeClr val="accent3">
                    <a:lumMod val="20000"/>
                    <a:lumOff val="80000"/>
                    <a:alpha val="15000"/>
                  </a:schemeClr>
                </a:gs>
              </a:gsLst>
              <a:lin ang="10800000" scaled="1"/>
              <a:tileRect/>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val>
            <c:numRef>
              <c:f>Individual!$BA$8</c:f>
              <c:numCache>
                <c:formatCode>0%</c:formatCode>
                <c:ptCount val="1"/>
                <c:pt idx="0">
                  <c:v>0</c:v>
                </c:pt>
              </c:numCache>
            </c:numRef>
          </c:val>
          <c:extLst>
            <c:ext xmlns:c16="http://schemas.microsoft.com/office/drawing/2014/chart" uri="{C3380CC4-5D6E-409C-BE32-E72D297353CC}">
              <c16:uniqueId val="{00000001-5257-42AE-B7E6-539E514352B4}"/>
            </c:ext>
          </c:extLst>
        </c:ser>
        <c:ser>
          <c:idx val="1"/>
          <c:order val="2"/>
          <c:tx>
            <c:strRef>
              <c:f>Individual!$AZ$6</c:f>
              <c:strCache>
                <c:ptCount val="1"/>
                <c:pt idx="0">
                  <c:v>Influencing</c:v>
                </c:pt>
              </c:strCache>
            </c:strRef>
          </c:tx>
          <c:spPr>
            <a:gradFill flip="none" rotWithShape="1">
              <a:gsLst>
                <a:gs pos="0">
                  <a:schemeClr val="accent2"/>
                </a:gs>
                <a:gs pos="75000">
                  <a:schemeClr val="accent2">
                    <a:lumMod val="60000"/>
                    <a:lumOff val="40000"/>
                  </a:schemeClr>
                </a:gs>
                <a:gs pos="51000">
                  <a:schemeClr val="accent2">
                    <a:alpha val="75000"/>
                  </a:schemeClr>
                </a:gs>
                <a:gs pos="100000">
                  <a:schemeClr val="accent2">
                    <a:lumMod val="20000"/>
                    <a:lumOff val="80000"/>
                    <a:alpha val="15000"/>
                  </a:schemeClr>
                </a:gs>
              </a:gsLst>
              <a:lin ang="10800000" scaled="1"/>
              <a:tileRect/>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val>
            <c:numRef>
              <c:f>Individual!$AZ$8</c:f>
              <c:numCache>
                <c:formatCode>0%</c:formatCode>
                <c:ptCount val="1"/>
                <c:pt idx="0">
                  <c:v>0</c:v>
                </c:pt>
              </c:numCache>
            </c:numRef>
          </c:val>
          <c:extLst>
            <c:ext xmlns:c16="http://schemas.microsoft.com/office/drawing/2014/chart" uri="{C3380CC4-5D6E-409C-BE32-E72D297353CC}">
              <c16:uniqueId val="{00000002-5257-42AE-B7E6-539E514352B4}"/>
            </c:ext>
          </c:extLst>
        </c:ser>
        <c:ser>
          <c:idx val="0"/>
          <c:order val="3"/>
          <c:tx>
            <c:strRef>
              <c:f>Individual!$AY$6</c:f>
              <c:strCache>
                <c:ptCount val="1"/>
                <c:pt idx="0">
                  <c:v>Executing</c:v>
                </c:pt>
              </c:strCache>
            </c:strRef>
          </c:tx>
          <c:spPr>
            <a:gradFill flip="none" rotWithShape="1">
              <a:gsLst>
                <a:gs pos="0">
                  <a:schemeClr val="accent1"/>
                </a:gs>
                <a:gs pos="75000">
                  <a:schemeClr val="accent1">
                    <a:lumMod val="60000"/>
                    <a:lumOff val="40000"/>
                  </a:schemeClr>
                </a:gs>
                <a:gs pos="51000">
                  <a:schemeClr val="accent1">
                    <a:alpha val="75000"/>
                  </a:schemeClr>
                </a:gs>
                <a:gs pos="100000">
                  <a:schemeClr val="accent1">
                    <a:lumMod val="20000"/>
                    <a:lumOff val="80000"/>
                    <a:alpha val="15000"/>
                  </a:schemeClr>
                </a:gs>
              </a:gsLst>
              <a:lin ang="10800000" scaled="1"/>
              <a:tileRect/>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val>
            <c:numRef>
              <c:f>Individual!$AY$8</c:f>
              <c:numCache>
                <c:formatCode>0%</c:formatCode>
                <c:ptCount val="1"/>
                <c:pt idx="0">
                  <c:v>0</c:v>
                </c:pt>
              </c:numCache>
            </c:numRef>
          </c:val>
          <c:extLst>
            <c:ext xmlns:c16="http://schemas.microsoft.com/office/drawing/2014/chart" uri="{C3380CC4-5D6E-409C-BE32-E72D297353CC}">
              <c16:uniqueId val="{00000003-5257-42AE-B7E6-539E514352B4}"/>
            </c:ext>
          </c:extLst>
        </c:ser>
        <c:dLbls>
          <c:dLblPos val="inBase"/>
          <c:showLegendKey val="0"/>
          <c:showVal val="1"/>
          <c:showCatName val="0"/>
          <c:showSerName val="0"/>
          <c:showPercent val="0"/>
          <c:showBubbleSize val="0"/>
        </c:dLbls>
        <c:gapWidth val="326"/>
        <c:overlap val="-58"/>
        <c:axId val="332135183"/>
        <c:axId val="332135663"/>
      </c:barChart>
      <c:catAx>
        <c:axId val="332135183"/>
        <c:scaling>
          <c:orientation val="minMax"/>
        </c:scaling>
        <c:delete val="1"/>
        <c:axPos val="l"/>
        <c:numFmt formatCode="General" sourceLinked="1"/>
        <c:majorTickMark val="none"/>
        <c:minorTickMark val="none"/>
        <c:tickLblPos val="nextTo"/>
        <c:crossAx val="332135663"/>
        <c:crosses val="autoZero"/>
        <c:auto val="1"/>
        <c:lblAlgn val="ctr"/>
        <c:lblOffset val="100"/>
        <c:noMultiLvlLbl val="0"/>
      </c:catAx>
      <c:valAx>
        <c:axId val="332135663"/>
        <c:scaling>
          <c:orientation val="minMax"/>
        </c:scaling>
        <c:delete val="0"/>
        <c:axPos val="b"/>
        <c:majorGridlines>
          <c:spPr>
            <a:ln w="9525" cap="flat" cmpd="sng" algn="ctr">
              <a:gradFill>
                <a:gsLst>
                  <a:gs pos="99000">
                    <a:schemeClr val="tx1">
                      <a:lumMod val="25000"/>
                      <a:lumOff val="75000"/>
                    </a:schemeClr>
                  </a:gs>
                  <a:gs pos="0">
                    <a:schemeClr val="tx1">
                      <a:lumMod val="15000"/>
                      <a:lumOff val="85000"/>
                    </a:schemeClr>
                  </a:gs>
                </a:gsLst>
                <a:lin ang="5400000" scaled="0"/>
              </a:gra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3213518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stacked"/>
        <c:varyColors val="0"/>
        <c:ser>
          <c:idx val="1"/>
          <c:order val="0"/>
          <c:tx>
            <c:strRef>
              <c:f>'Power of Partnerships'!$AG$41</c:f>
              <c:strCache>
                <c:ptCount val="1"/>
                <c:pt idx="0">
                  <c:v>Start</c:v>
                </c:pt>
              </c:strCache>
            </c:strRef>
          </c:tx>
          <c:spPr>
            <a:noFill/>
          </c:spPr>
          <c:invertIfNegative val="0"/>
          <c:cat>
            <c:strRef>
              <c:f>'Power of Partnerships'!$Y$42:$Y$75</c:f>
              <c:strCache>
                <c:ptCount val="34"/>
                <c:pt idx="0">
                  <c:v>Analytical</c:v>
                </c:pt>
                <c:pt idx="1">
                  <c:v>Context</c:v>
                </c:pt>
                <c:pt idx="2">
                  <c:v>Futuristic</c:v>
                </c:pt>
                <c:pt idx="3">
                  <c:v>Ideation</c:v>
                </c:pt>
                <c:pt idx="4">
                  <c:v>Input</c:v>
                </c:pt>
                <c:pt idx="5">
                  <c:v>Intellection</c:v>
                </c:pt>
                <c:pt idx="6">
                  <c:v>Learner</c:v>
                </c:pt>
                <c:pt idx="7">
                  <c:v>Strategic</c:v>
                </c:pt>
                <c:pt idx="8">
                  <c:v>Activator</c:v>
                </c:pt>
                <c:pt idx="9">
                  <c:v>Command</c:v>
                </c:pt>
                <c:pt idx="10">
                  <c:v>Communication</c:v>
                </c:pt>
                <c:pt idx="11">
                  <c:v>Competition</c:v>
                </c:pt>
                <c:pt idx="12">
                  <c:v>Maximizer</c:v>
                </c:pt>
                <c:pt idx="13">
                  <c:v>Self-Assurance</c:v>
                </c:pt>
                <c:pt idx="14">
                  <c:v>Significance</c:v>
                </c:pt>
                <c:pt idx="15">
                  <c:v>Woo</c:v>
                </c:pt>
                <c:pt idx="16">
                  <c:v>Adaptability</c:v>
                </c:pt>
                <c:pt idx="17">
                  <c:v>Connectedness</c:v>
                </c:pt>
                <c:pt idx="18">
                  <c:v>Developer</c:v>
                </c:pt>
                <c:pt idx="19">
                  <c:v>Empathy</c:v>
                </c:pt>
                <c:pt idx="20">
                  <c:v>Harmony</c:v>
                </c:pt>
                <c:pt idx="21">
                  <c:v>Includer</c:v>
                </c:pt>
                <c:pt idx="22">
                  <c:v>Individualization</c:v>
                </c:pt>
                <c:pt idx="23">
                  <c:v>Positivity</c:v>
                </c:pt>
                <c:pt idx="24">
                  <c:v>Relator</c:v>
                </c:pt>
                <c:pt idx="25">
                  <c:v>Achiever</c:v>
                </c:pt>
                <c:pt idx="26">
                  <c:v>Arranger</c:v>
                </c:pt>
                <c:pt idx="27">
                  <c:v>Belief</c:v>
                </c:pt>
                <c:pt idx="28">
                  <c:v>Consistency</c:v>
                </c:pt>
                <c:pt idx="29">
                  <c:v>Deliberative</c:v>
                </c:pt>
                <c:pt idx="30">
                  <c:v>Discipline</c:v>
                </c:pt>
                <c:pt idx="31">
                  <c:v>Focus</c:v>
                </c:pt>
                <c:pt idx="32">
                  <c:v>Responsibility</c:v>
                </c:pt>
                <c:pt idx="33">
                  <c:v>Restorative</c:v>
                </c:pt>
              </c:strCache>
            </c:strRef>
          </c:cat>
          <c:val>
            <c:numRef>
              <c:f>'Power of Partnerships'!$AG$42:$AG$75</c:f>
              <c:numCache>
                <c:formatCode>General</c:formatCode>
                <c:ptCount val="3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numCache>
            </c:numRef>
          </c:val>
          <c:extLst>
            <c:ext xmlns:c16="http://schemas.microsoft.com/office/drawing/2014/chart" uri="{C3380CC4-5D6E-409C-BE32-E72D297353CC}">
              <c16:uniqueId val="{0000000D-B991-4B30-866A-B400B345C8F1}"/>
            </c:ext>
          </c:extLst>
        </c:ser>
        <c:ser>
          <c:idx val="2"/>
          <c:order val="1"/>
          <c:tx>
            <c:strRef>
              <c:f>'Power of Partnerships'!$AI$41</c:f>
              <c:strCache>
                <c:ptCount val="1"/>
                <c:pt idx="0">
                  <c:v>Executing</c:v>
                </c:pt>
              </c:strCache>
            </c:strRef>
          </c:tx>
          <c:spPr>
            <a:solidFill>
              <a:schemeClr val="accent1"/>
            </a:solidFill>
            <a:ln>
              <a:solidFill>
                <a:schemeClr val="accent1"/>
              </a:solidFill>
            </a:ln>
          </c:spPr>
          <c:invertIfNegative val="0"/>
          <c:cat>
            <c:strRef>
              <c:f>'Power of Partnerships'!$Y$42:$Y$75</c:f>
              <c:strCache>
                <c:ptCount val="34"/>
                <c:pt idx="0">
                  <c:v>Analytical</c:v>
                </c:pt>
                <c:pt idx="1">
                  <c:v>Context</c:v>
                </c:pt>
                <c:pt idx="2">
                  <c:v>Futuristic</c:v>
                </c:pt>
                <c:pt idx="3">
                  <c:v>Ideation</c:v>
                </c:pt>
                <c:pt idx="4">
                  <c:v>Input</c:v>
                </c:pt>
                <c:pt idx="5">
                  <c:v>Intellection</c:v>
                </c:pt>
                <c:pt idx="6">
                  <c:v>Learner</c:v>
                </c:pt>
                <c:pt idx="7">
                  <c:v>Strategic</c:v>
                </c:pt>
                <c:pt idx="8">
                  <c:v>Activator</c:v>
                </c:pt>
                <c:pt idx="9">
                  <c:v>Command</c:v>
                </c:pt>
                <c:pt idx="10">
                  <c:v>Communication</c:v>
                </c:pt>
                <c:pt idx="11">
                  <c:v>Competition</c:v>
                </c:pt>
                <c:pt idx="12">
                  <c:v>Maximizer</c:v>
                </c:pt>
                <c:pt idx="13">
                  <c:v>Self-Assurance</c:v>
                </c:pt>
                <c:pt idx="14">
                  <c:v>Significance</c:v>
                </c:pt>
                <c:pt idx="15">
                  <c:v>Woo</c:v>
                </c:pt>
                <c:pt idx="16">
                  <c:v>Adaptability</c:v>
                </c:pt>
                <c:pt idx="17">
                  <c:v>Connectedness</c:v>
                </c:pt>
                <c:pt idx="18">
                  <c:v>Developer</c:v>
                </c:pt>
                <c:pt idx="19">
                  <c:v>Empathy</c:v>
                </c:pt>
                <c:pt idx="20">
                  <c:v>Harmony</c:v>
                </c:pt>
                <c:pt idx="21">
                  <c:v>Includer</c:v>
                </c:pt>
                <c:pt idx="22">
                  <c:v>Individualization</c:v>
                </c:pt>
                <c:pt idx="23">
                  <c:v>Positivity</c:v>
                </c:pt>
                <c:pt idx="24">
                  <c:v>Relator</c:v>
                </c:pt>
                <c:pt idx="25">
                  <c:v>Achiever</c:v>
                </c:pt>
                <c:pt idx="26">
                  <c:v>Arranger</c:v>
                </c:pt>
                <c:pt idx="27">
                  <c:v>Belief</c:v>
                </c:pt>
                <c:pt idx="28">
                  <c:v>Consistency</c:v>
                </c:pt>
                <c:pt idx="29">
                  <c:v>Deliberative</c:v>
                </c:pt>
                <c:pt idx="30">
                  <c:v>Discipline</c:v>
                </c:pt>
                <c:pt idx="31">
                  <c:v>Focus</c:v>
                </c:pt>
                <c:pt idx="32">
                  <c:v>Responsibility</c:v>
                </c:pt>
                <c:pt idx="33">
                  <c:v>Restorative</c:v>
                </c:pt>
              </c:strCache>
            </c:strRef>
          </c:cat>
          <c:val>
            <c:numRef>
              <c:f>'Power of Partnerships'!$AI$42:$AI$75</c:f>
              <c:numCache>
                <c:formatCode>General</c:formatCode>
                <c:ptCount val="3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#N/A</c:v>
                </c:pt>
                <c:pt idx="26">
                  <c:v>#N/A</c:v>
                </c:pt>
                <c:pt idx="27">
                  <c:v>#N/A</c:v>
                </c:pt>
                <c:pt idx="28">
                  <c:v>#N/A</c:v>
                </c:pt>
                <c:pt idx="29">
                  <c:v>#N/A</c:v>
                </c:pt>
                <c:pt idx="30">
                  <c:v>#N/A</c:v>
                </c:pt>
                <c:pt idx="31">
                  <c:v>#N/A</c:v>
                </c:pt>
                <c:pt idx="32">
                  <c:v>#N/A</c:v>
                </c:pt>
                <c:pt idx="33">
                  <c:v>#N/A</c:v>
                </c:pt>
              </c:numCache>
            </c:numRef>
          </c:val>
          <c:extLst>
            <c:ext xmlns:c16="http://schemas.microsoft.com/office/drawing/2014/chart" uri="{C3380CC4-5D6E-409C-BE32-E72D297353CC}">
              <c16:uniqueId val="{0000000E-B991-4B30-866A-B400B345C8F1}"/>
            </c:ext>
          </c:extLst>
        </c:ser>
        <c:ser>
          <c:idx val="3"/>
          <c:order val="2"/>
          <c:tx>
            <c:strRef>
              <c:f>'Power of Partnerships'!$AJ$41</c:f>
              <c:strCache>
                <c:ptCount val="1"/>
                <c:pt idx="0">
                  <c:v>Influencing</c:v>
                </c:pt>
              </c:strCache>
            </c:strRef>
          </c:tx>
          <c:spPr>
            <a:solidFill>
              <a:schemeClr val="accent2"/>
            </a:solidFill>
            <a:ln>
              <a:solidFill>
                <a:schemeClr val="accent2"/>
              </a:solidFill>
            </a:ln>
          </c:spPr>
          <c:invertIfNegative val="0"/>
          <c:cat>
            <c:strRef>
              <c:f>'Power of Partnerships'!$Y$42:$Y$75</c:f>
              <c:strCache>
                <c:ptCount val="34"/>
                <c:pt idx="0">
                  <c:v>Analytical</c:v>
                </c:pt>
                <c:pt idx="1">
                  <c:v>Context</c:v>
                </c:pt>
                <c:pt idx="2">
                  <c:v>Futuristic</c:v>
                </c:pt>
                <c:pt idx="3">
                  <c:v>Ideation</c:v>
                </c:pt>
                <c:pt idx="4">
                  <c:v>Input</c:v>
                </c:pt>
                <c:pt idx="5">
                  <c:v>Intellection</c:v>
                </c:pt>
                <c:pt idx="6">
                  <c:v>Learner</c:v>
                </c:pt>
                <c:pt idx="7">
                  <c:v>Strategic</c:v>
                </c:pt>
                <c:pt idx="8">
                  <c:v>Activator</c:v>
                </c:pt>
                <c:pt idx="9">
                  <c:v>Command</c:v>
                </c:pt>
                <c:pt idx="10">
                  <c:v>Communication</c:v>
                </c:pt>
                <c:pt idx="11">
                  <c:v>Competition</c:v>
                </c:pt>
                <c:pt idx="12">
                  <c:v>Maximizer</c:v>
                </c:pt>
                <c:pt idx="13">
                  <c:v>Self-Assurance</c:v>
                </c:pt>
                <c:pt idx="14">
                  <c:v>Significance</c:v>
                </c:pt>
                <c:pt idx="15">
                  <c:v>Woo</c:v>
                </c:pt>
                <c:pt idx="16">
                  <c:v>Adaptability</c:v>
                </c:pt>
                <c:pt idx="17">
                  <c:v>Connectedness</c:v>
                </c:pt>
                <c:pt idx="18">
                  <c:v>Developer</c:v>
                </c:pt>
                <c:pt idx="19">
                  <c:v>Empathy</c:v>
                </c:pt>
                <c:pt idx="20">
                  <c:v>Harmony</c:v>
                </c:pt>
                <c:pt idx="21">
                  <c:v>Includer</c:v>
                </c:pt>
                <c:pt idx="22">
                  <c:v>Individualization</c:v>
                </c:pt>
                <c:pt idx="23">
                  <c:v>Positivity</c:v>
                </c:pt>
                <c:pt idx="24">
                  <c:v>Relator</c:v>
                </c:pt>
                <c:pt idx="25">
                  <c:v>Achiever</c:v>
                </c:pt>
                <c:pt idx="26">
                  <c:v>Arranger</c:v>
                </c:pt>
                <c:pt idx="27">
                  <c:v>Belief</c:v>
                </c:pt>
                <c:pt idx="28">
                  <c:v>Consistency</c:v>
                </c:pt>
                <c:pt idx="29">
                  <c:v>Deliberative</c:v>
                </c:pt>
                <c:pt idx="30">
                  <c:v>Discipline</c:v>
                </c:pt>
                <c:pt idx="31">
                  <c:v>Focus</c:v>
                </c:pt>
                <c:pt idx="32">
                  <c:v>Responsibility</c:v>
                </c:pt>
                <c:pt idx="33">
                  <c:v>Restorative</c:v>
                </c:pt>
              </c:strCache>
            </c:strRef>
          </c:cat>
          <c:val>
            <c:numRef>
              <c:f>'Power of Partnerships'!$AJ$42:$AJ$75</c:f>
              <c:numCache>
                <c:formatCode>General</c:formatCode>
                <c:ptCount val="34"/>
                <c:pt idx="0">
                  <c:v>0</c:v>
                </c:pt>
                <c:pt idx="1">
                  <c:v>0</c:v>
                </c:pt>
                <c:pt idx="2">
                  <c:v>0</c:v>
                </c:pt>
                <c:pt idx="3">
                  <c:v>0</c:v>
                </c:pt>
                <c:pt idx="4">
                  <c:v>0</c:v>
                </c:pt>
                <c:pt idx="5">
                  <c:v>0</c:v>
                </c:pt>
                <c:pt idx="6">
                  <c:v>0</c:v>
                </c:pt>
                <c:pt idx="7">
                  <c:v>0</c:v>
                </c:pt>
                <c:pt idx="8">
                  <c:v>#N/A</c:v>
                </c:pt>
                <c:pt idx="9">
                  <c:v>#N/A</c:v>
                </c:pt>
                <c:pt idx="10">
                  <c:v>#N/A</c:v>
                </c:pt>
                <c:pt idx="11">
                  <c:v>#N/A</c:v>
                </c:pt>
                <c:pt idx="12">
                  <c:v>#N/A</c:v>
                </c:pt>
                <c:pt idx="13">
                  <c:v>#N/A</c:v>
                </c:pt>
                <c:pt idx="14">
                  <c:v>#N/A</c:v>
                </c:pt>
                <c:pt idx="15">
                  <c:v>#N/A</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numCache>
            </c:numRef>
          </c:val>
          <c:extLst>
            <c:ext xmlns:c16="http://schemas.microsoft.com/office/drawing/2014/chart" uri="{C3380CC4-5D6E-409C-BE32-E72D297353CC}">
              <c16:uniqueId val="{0000000F-B991-4B30-866A-B400B345C8F1}"/>
            </c:ext>
          </c:extLst>
        </c:ser>
        <c:ser>
          <c:idx val="4"/>
          <c:order val="3"/>
          <c:tx>
            <c:strRef>
              <c:f>'Power of Partnerships'!$AK$41</c:f>
              <c:strCache>
                <c:ptCount val="1"/>
                <c:pt idx="0">
                  <c:v>Relationship</c:v>
                </c:pt>
              </c:strCache>
            </c:strRef>
          </c:tx>
          <c:spPr>
            <a:solidFill>
              <a:schemeClr val="accent3"/>
            </a:solidFill>
            <a:ln>
              <a:solidFill>
                <a:schemeClr val="accent3"/>
              </a:solidFill>
            </a:ln>
          </c:spPr>
          <c:invertIfNegative val="0"/>
          <c:cat>
            <c:strRef>
              <c:f>'Power of Partnerships'!$Y$42:$Y$75</c:f>
              <c:strCache>
                <c:ptCount val="34"/>
                <c:pt idx="0">
                  <c:v>Analytical</c:v>
                </c:pt>
                <c:pt idx="1">
                  <c:v>Context</c:v>
                </c:pt>
                <c:pt idx="2">
                  <c:v>Futuristic</c:v>
                </c:pt>
                <c:pt idx="3">
                  <c:v>Ideation</c:v>
                </c:pt>
                <c:pt idx="4">
                  <c:v>Input</c:v>
                </c:pt>
                <c:pt idx="5">
                  <c:v>Intellection</c:v>
                </c:pt>
                <c:pt idx="6">
                  <c:v>Learner</c:v>
                </c:pt>
                <c:pt idx="7">
                  <c:v>Strategic</c:v>
                </c:pt>
                <c:pt idx="8">
                  <c:v>Activator</c:v>
                </c:pt>
                <c:pt idx="9">
                  <c:v>Command</c:v>
                </c:pt>
                <c:pt idx="10">
                  <c:v>Communication</c:v>
                </c:pt>
                <c:pt idx="11">
                  <c:v>Competition</c:v>
                </c:pt>
                <c:pt idx="12">
                  <c:v>Maximizer</c:v>
                </c:pt>
                <c:pt idx="13">
                  <c:v>Self-Assurance</c:v>
                </c:pt>
                <c:pt idx="14">
                  <c:v>Significance</c:v>
                </c:pt>
                <c:pt idx="15">
                  <c:v>Woo</c:v>
                </c:pt>
                <c:pt idx="16">
                  <c:v>Adaptability</c:v>
                </c:pt>
                <c:pt idx="17">
                  <c:v>Connectedness</c:v>
                </c:pt>
                <c:pt idx="18">
                  <c:v>Developer</c:v>
                </c:pt>
                <c:pt idx="19">
                  <c:v>Empathy</c:v>
                </c:pt>
                <c:pt idx="20">
                  <c:v>Harmony</c:v>
                </c:pt>
                <c:pt idx="21">
                  <c:v>Includer</c:v>
                </c:pt>
                <c:pt idx="22">
                  <c:v>Individualization</c:v>
                </c:pt>
                <c:pt idx="23">
                  <c:v>Positivity</c:v>
                </c:pt>
                <c:pt idx="24">
                  <c:v>Relator</c:v>
                </c:pt>
                <c:pt idx="25">
                  <c:v>Achiever</c:v>
                </c:pt>
                <c:pt idx="26">
                  <c:v>Arranger</c:v>
                </c:pt>
                <c:pt idx="27">
                  <c:v>Belief</c:v>
                </c:pt>
                <c:pt idx="28">
                  <c:v>Consistency</c:v>
                </c:pt>
                <c:pt idx="29">
                  <c:v>Deliberative</c:v>
                </c:pt>
                <c:pt idx="30">
                  <c:v>Discipline</c:v>
                </c:pt>
                <c:pt idx="31">
                  <c:v>Focus</c:v>
                </c:pt>
                <c:pt idx="32">
                  <c:v>Responsibility</c:v>
                </c:pt>
                <c:pt idx="33">
                  <c:v>Restorative</c:v>
                </c:pt>
              </c:strCache>
            </c:strRef>
          </c:cat>
          <c:val>
            <c:numRef>
              <c:f>'Power of Partnerships'!$AK$42:$AK$75</c:f>
              <c:numCache>
                <c:formatCode>General</c:formatCode>
                <c:ptCount val="3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#N/A</c:v>
                </c:pt>
                <c:pt idx="17">
                  <c:v>#N/A</c:v>
                </c:pt>
                <c:pt idx="18">
                  <c:v>#N/A</c:v>
                </c:pt>
                <c:pt idx="19">
                  <c:v>#N/A</c:v>
                </c:pt>
                <c:pt idx="20">
                  <c:v>#N/A</c:v>
                </c:pt>
                <c:pt idx="21">
                  <c:v>#N/A</c:v>
                </c:pt>
                <c:pt idx="22">
                  <c:v>#N/A</c:v>
                </c:pt>
                <c:pt idx="23">
                  <c:v>#N/A</c:v>
                </c:pt>
                <c:pt idx="24">
                  <c:v>#N/A</c:v>
                </c:pt>
                <c:pt idx="25">
                  <c:v>0</c:v>
                </c:pt>
                <c:pt idx="26">
                  <c:v>0</c:v>
                </c:pt>
                <c:pt idx="27">
                  <c:v>0</c:v>
                </c:pt>
                <c:pt idx="28">
                  <c:v>0</c:v>
                </c:pt>
                <c:pt idx="29">
                  <c:v>0</c:v>
                </c:pt>
                <c:pt idx="30">
                  <c:v>0</c:v>
                </c:pt>
                <c:pt idx="31">
                  <c:v>0</c:v>
                </c:pt>
                <c:pt idx="32">
                  <c:v>0</c:v>
                </c:pt>
                <c:pt idx="33">
                  <c:v>0</c:v>
                </c:pt>
              </c:numCache>
            </c:numRef>
          </c:val>
          <c:extLst>
            <c:ext xmlns:c16="http://schemas.microsoft.com/office/drawing/2014/chart" uri="{C3380CC4-5D6E-409C-BE32-E72D297353CC}">
              <c16:uniqueId val="{00000010-B991-4B30-866A-B400B345C8F1}"/>
            </c:ext>
          </c:extLst>
        </c:ser>
        <c:ser>
          <c:idx val="5"/>
          <c:order val="4"/>
          <c:tx>
            <c:strRef>
              <c:f>'Power of Partnerships'!$AL$41</c:f>
              <c:strCache>
                <c:ptCount val="1"/>
                <c:pt idx="0">
                  <c:v>Strategic</c:v>
                </c:pt>
              </c:strCache>
            </c:strRef>
          </c:tx>
          <c:spPr>
            <a:solidFill>
              <a:schemeClr val="accent4"/>
            </a:solidFill>
            <a:ln>
              <a:solidFill>
                <a:schemeClr val="accent4"/>
              </a:solidFill>
            </a:ln>
          </c:spPr>
          <c:invertIfNegative val="0"/>
          <c:cat>
            <c:strRef>
              <c:f>'Power of Partnerships'!$Y$42:$Y$75</c:f>
              <c:strCache>
                <c:ptCount val="34"/>
                <c:pt idx="0">
                  <c:v>Analytical</c:v>
                </c:pt>
                <c:pt idx="1">
                  <c:v>Context</c:v>
                </c:pt>
                <c:pt idx="2">
                  <c:v>Futuristic</c:v>
                </c:pt>
                <c:pt idx="3">
                  <c:v>Ideation</c:v>
                </c:pt>
                <c:pt idx="4">
                  <c:v>Input</c:v>
                </c:pt>
                <c:pt idx="5">
                  <c:v>Intellection</c:v>
                </c:pt>
                <c:pt idx="6">
                  <c:v>Learner</c:v>
                </c:pt>
                <c:pt idx="7">
                  <c:v>Strategic</c:v>
                </c:pt>
                <c:pt idx="8">
                  <c:v>Activator</c:v>
                </c:pt>
                <c:pt idx="9">
                  <c:v>Command</c:v>
                </c:pt>
                <c:pt idx="10">
                  <c:v>Communication</c:v>
                </c:pt>
                <c:pt idx="11">
                  <c:v>Competition</c:v>
                </c:pt>
                <c:pt idx="12">
                  <c:v>Maximizer</c:v>
                </c:pt>
                <c:pt idx="13">
                  <c:v>Self-Assurance</c:v>
                </c:pt>
                <c:pt idx="14">
                  <c:v>Significance</c:v>
                </c:pt>
                <c:pt idx="15">
                  <c:v>Woo</c:v>
                </c:pt>
                <c:pt idx="16">
                  <c:v>Adaptability</c:v>
                </c:pt>
                <c:pt idx="17">
                  <c:v>Connectedness</c:v>
                </c:pt>
                <c:pt idx="18">
                  <c:v>Developer</c:v>
                </c:pt>
                <c:pt idx="19">
                  <c:v>Empathy</c:v>
                </c:pt>
                <c:pt idx="20">
                  <c:v>Harmony</c:v>
                </c:pt>
                <c:pt idx="21">
                  <c:v>Includer</c:v>
                </c:pt>
                <c:pt idx="22">
                  <c:v>Individualization</c:v>
                </c:pt>
                <c:pt idx="23">
                  <c:v>Positivity</c:v>
                </c:pt>
                <c:pt idx="24">
                  <c:v>Relator</c:v>
                </c:pt>
                <c:pt idx="25">
                  <c:v>Achiever</c:v>
                </c:pt>
                <c:pt idx="26">
                  <c:v>Arranger</c:v>
                </c:pt>
                <c:pt idx="27">
                  <c:v>Belief</c:v>
                </c:pt>
                <c:pt idx="28">
                  <c:v>Consistency</c:v>
                </c:pt>
                <c:pt idx="29">
                  <c:v>Deliberative</c:v>
                </c:pt>
                <c:pt idx="30">
                  <c:v>Discipline</c:v>
                </c:pt>
                <c:pt idx="31">
                  <c:v>Focus</c:v>
                </c:pt>
                <c:pt idx="32">
                  <c:v>Responsibility</c:v>
                </c:pt>
                <c:pt idx="33">
                  <c:v>Restorative</c:v>
                </c:pt>
              </c:strCache>
            </c:strRef>
          </c:cat>
          <c:val>
            <c:numRef>
              <c:f>'Power of Partnerships'!$AL$42:$AL$75</c:f>
              <c:numCache>
                <c:formatCode>General</c:formatCode>
                <c:ptCount val="34"/>
                <c:pt idx="0">
                  <c:v>#N/A</c:v>
                </c:pt>
                <c:pt idx="1">
                  <c:v>#N/A</c:v>
                </c:pt>
                <c:pt idx="2">
                  <c:v>#N/A</c:v>
                </c:pt>
                <c:pt idx="3">
                  <c:v>#N/A</c:v>
                </c:pt>
                <c:pt idx="4">
                  <c:v>#N/A</c:v>
                </c:pt>
                <c:pt idx="5">
                  <c:v>#N/A</c:v>
                </c:pt>
                <c:pt idx="6">
                  <c:v>#N/A</c:v>
                </c:pt>
                <c:pt idx="7">
                  <c:v>#N/A</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numCache>
            </c:numRef>
          </c:val>
          <c:extLst>
            <c:ext xmlns:c16="http://schemas.microsoft.com/office/drawing/2014/chart" uri="{C3380CC4-5D6E-409C-BE32-E72D297353CC}">
              <c16:uniqueId val="{00000011-B991-4B30-866A-B400B345C8F1}"/>
            </c:ext>
          </c:extLst>
        </c:ser>
        <c:dLbls>
          <c:showLegendKey val="0"/>
          <c:showVal val="0"/>
          <c:showCatName val="0"/>
          <c:showSerName val="0"/>
          <c:showPercent val="0"/>
          <c:showBubbleSize val="0"/>
        </c:dLbls>
        <c:gapWidth val="150"/>
        <c:overlap val="100"/>
        <c:axId val="1081822943"/>
        <c:axId val="1081832063"/>
      </c:barChart>
      <c:scatterChart>
        <c:scatterStyle val="lineMarker"/>
        <c:varyColors val="0"/>
        <c:ser>
          <c:idx val="0"/>
          <c:order val="5"/>
          <c:tx>
            <c:strRef>
              <c:f>'Power of Partnerships'!$AA$41</c:f>
              <c:strCache>
                <c:ptCount val="1"/>
                <c:pt idx="0">
                  <c:v>Lisa Tharp Bernard</c:v>
                </c:pt>
              </c:strCache>
            </c:strRef>
          </c:tx>
          <c:spPr>
            <a:ln w="38100">
              <a:noFill/>
            </a:ln>
            <a:effectLst/>
          </c:spPr>
          <c:marker>
            <c:symbol val="circle"/>
            <c:size val="10"/>
            <c:spPr>
              <a:noFill/>
              <a:ln w="19050">
                <a:solidFill>
                  <a:schemeClr val="tx1"/>
                </a:solidFill>
              </a:ln>
              <a:effectLst/>
            </c:spPr>
          </c:marker>
          <c:xVal>
            <c:numRef>
              <c:f>'Power of Partnerships'!$AC$42:$AC$75</c:f>
              <c:numCache>
                <c:formatCode>General</c:formatCode>
                <c:ptCount val="3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numCache>
            </c:numRef>
          </c:xVal>
          <c:yVal>
            <c:numRef>
              <c:f>'Power of Partnerships'!$AE$42:$AE$75</c:f>
              <c:numCache>
                <c:formatCode>General</c:formatCode>
                <c:ptCount val="3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numCache>
            </c:numRef>
          </c:yVal>
          <c:smooth val="0"/>
          <c:extLst>
            <c:ext xmlns:c16="http://schemas.microsoft.com/office/drawing/2014/chart" uri="{C3380CC4-5D6E-409C-BE32-E72D297353CC}">
              <c16:uniqueId val="{0000000C-B991-4B30-866A-B400B345C8F1}"/>
            </c:ext>
          </c:extLst>
        </c:ser>
        <c:ser>
          <c:idx val="6"/>
          <c:order val="6"/>
          <c:tx>
            <c:strRef>
              <c:f>'Power of Partnerships'!$AB$41</c:f>
              <c:strCache>
                <c:ptCount val="1"/>
                <c:pt idx="0">
                  <c:v>Rachel Laidlaw</c:v>
                </c:pt>
              </c:strCache>
            </c:strRef>
          </c:tx>
          <c:spPr>
            <a:ln w="38100">
              <a:noFill/>
            </a:ln>
          </c:spPr>
          <c:marker>
            <c:symbol val="circle"/>
            <c:size val="9"/>
            <c:spPr>
              <a:solidFill>
                <a:schemeClr val="tx1"/>
              </a:solidFill>
              <a:ln w="38100">
                <a:solidFill>
                  <a:schemeClr val="tx1"/>
                </a:solidFill>
              </a:ln>
            </c:spPr>
          </c:marker>
          <c:xVal>
            <c:numRef>
              <c:f>'Power of Partnerships'!$AF$42:$AF$75</c:f>
              <c:numCache>
                <c:formatCode>General</c:formatCode>
                <c:ptCount val="3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numCache>
            </c:numRef>
          </c:xVal>
          <c:yVal>
            <c:numRef>
              <c:f>'Power of Partnerships'!$AD$42:$AD$75</c:f>
              <c:numCache>
                <c:formatCode>General</c:formatCode>
                <c:ptCount val="3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numCache>
            </c:numRef>
          </c:yVal>
          <c:smooth val="0"/>
          <c:extLst>
            <c:ext xmlns:c16="http://schemas.microsoft.com/office/drawing/2014/chart" uri="{C3380CC4-5D6E-409C-BE32-E72D297353CC}">
              <c16:uniqueId val="{0000001A-B991-4B30-866A-B400B345C8F1}"/>
            </c:ext>
          </c:extLst>
        </c:ser>
        <c:dLbls>
          <c:showLegendKey val="0"/>
          <c:showVal val="0"/>
          <c:showCatName val="0"/>
          <c:showSerName val="0"/>
          <c:showPercent val="0"/>
          <c:showBubbleSize val="0"/>
        </c:dLbls>
        <c:axId val="1889228288"/>
        <c:axId val="1889225408"/>
      </c:scatterChart>
      <c:valAx>
        <c:axId val="1889228288"/>
        <c:scaling>
          <c:orientation val="minMax"/>
          <c:max val="34"/>
          <c:min val="0"/>
        </c:scaling>
        <c:delete val="1"/>
        <c:axPos val="b"/>
        <c:majorGridlines>
          <c:spPr>
            <a:ln w="9525" cap="flat" cmpd="sng" algn="ctr">
              <a:solidFill>
                <a:schemeClr val="tx1">
                  <a:lumMod val="15000"/>
                  <a:lumOff val="85000"/>
                </a:schemeClr>
              </a:solidFill>
              <a:round/>
            </a:ln>
            <a:effectLst/>
          </c:spPr>
        </c:majorGridlines>
        <c:numFmt formatCode="General" sourceLinked="1"/>
        <c:majorTickMark val="out"/>
        <c:minorTickMark val="none"/>
        <c:tickLblPos val="nextTo"/>
        <c:crossAx val="1889225408"/>
        <c:crosses val="autoZero"/>
        <c:crossBetween val="midCat"/>
      </c:valAx>
      <c:valAx>
        <c:axId val="1889225408"/>
        <c:scaling>
          <c:orientation val="minMax"/>
          <c:max val="34"/>
          <c:min val="0"/>
        </c:scaling>
        <c:delete val="1"/>
        <c:axPos val="l"/>
        <c:majorGridlines>
          <c:spPr>
            <a:ln w="9525" cap="flat" cmpd="sng" algn="ctr">
              <a:solidFill>
                <a:schemeClr val="tx1">
                  <a:lumMod val="15000"/>
                  <a:lumOff val="85000"/>
                </a:schemeClr>
              </a:solidFill>
              <a:round/>
            </a:ln>
            <a:effectLst/>
          </c:spPr>
        </c:majorGridlines>
        <c:numFmt formatCode="General" sourceLinked="1"/>
        <c:majorTickMark val="out"/>
        <c:minorTickMark val="none"/>
        <c:tickLblPos val="nextTo"/>
        <c:crossAx val="1889228288"/>
        <c:crosses val="autoZero"/>
        <c:crossBetween val="midCat"/>
      </c:valAx>
      <c:valAx>
        <c:axId val="1081832063"/>
        <c:scaling>
          <c:orientation val="minMax"/>
          <c:max val="35"/>
          <c:min val="0"/>
        </c:scaling>
        <c:delete val="0"/>
        <c:axPos val="t"/>
        <c:numFmt formatCode="General" sourceLinked="1"/>
        <c:majorTickMark val="out"/>
        <c:minorTickMark val="none"/>
        <c:tickLblPos val="nextTo"/>
        <c:crossAx val="1081822943"/>
        <c:crosses val="max"/>
        <c:crossBetween val="between"/>
      </c:valAx>
      <c:catAx>
        <c:axId val="1081822943"/>
        <c:scaling>
          <c:orientation val="minMax"/>
        </c:scaling>
        <c:delete val="0"/>
        <c:axPos val="r"/>
        <c:numFmt formatCode="General" sourceLinked="1"/>
        <c:majorTickMark val="out"/>
        <c:minorTickMark val="none"/>
        <c:tickLblPos val="low"/>
        <c:crossAx val="1081832063"/>
        <c:crosses val="max"/>
        <c:auto val="1"/>
        <c:lblAlgn val="ctr"/>
        <c:lblOffset val="100"/>
        <c:noMultiLvlLbl val="0"/>
      </c:catAx>
    </c:plotArea>
    <c:legend>
      <c:legendPos val="t"/>
      <c:legendEntry>
        <c:idx val="0"/>
        <c:delete val="1"/>
      </c:legendEntry>
      <c:legendEntry>
        <c:idx val="1"/>
        <c:delete val="1"/>
      </c:legendEntry>
      <c:legendEntry>
        <c:idx val="2"/>
        <c:delete val="1"/>
      </c:legendEntry>
      <c:legendEntry>
        <c:idx val="3"/>
        <c:delete val="1"/>
      </c:legendEntry>
      <c:legendEntry>
        <c:idx val="4"/>
        <c:delete val="1"/>
      </c:legendEntry>
      <c:overlay val="0"/>
    </c:legend>
    <c:plotVisOnly val="0"/>
    <c:dispBlanksAs val="gap"/>
    <c:showDLblsOverMax val="0"/>
    <c:extLst/>
  </c:chart>
  <c:spPr>
    <a:ln>
      <a:noFill/>
    </a:ln>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3"/>
          <c:order val="0"/>
          <c:tx>
            <c:strRef>
              <c:f>'Power of Partnerships'!$AQ$7</c:f>
              <c:strCache>
                <c:ptCount val="1"/>
                <c:pt idx="0">
                  <c:v>Strategic</c:v>
                </c:pt>
              </c:strCache>
            </c:strRef>
          </c:tx>
          <c:spPr>
            <a:gradFill flip="none" rotWithShape="1">
              <a:gsLst>
                <a:gs pos="0">
                  <a:schemeClr val="accent4"/>
                </a:gs>
                <a:gs pos="75000">
                  <a:schemeClr val="accent4">
                    <a:lumMod val="60000"/>
                    <a:lumOff val="40000"/>
                  </a:schemeClr>
                </a:gs>
                <a:gs pos="51000">
                  <a:schemeClr val="accent4">
                    <a:alpha val="75000"/>
                  </a:schemeClr>
                </a:gs>
                <a:gs pos="100000">
                  <a:schemeClr val="accent4">
                    <a:lumMod val="20000"/>
                    <a:lumOff val="80000"/>
                    <a:alpha val="15000"/>
                  </a:schemeClr>
                </a:gs>
              </a:gsLst>
              <a:lin ang="10800000" scaled="1"/>
              <a:tileRect/>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val>
            <c:numRef>
              <c:f>'Power of Partnerships'!$AU$7</c:f>
              <c:numCache>
                <c:formatCode>0%</c:formatCode>
                <c:ptCount val="1"/>
                <c:pt idx="0">
                  <c:v>0</c:v>
                </c:pt>
              </c:numCache>
            </c:numRef>
          </c:val>
          <c:extLst>
            <c:ext xmlns:c16="http://schemas.microsoft.com/office/drawing/2014/chart" uri="{C3380CC4-5D6E-409C-BE32-E72D297353CC}">
              <c16:uniqueId val="{00000000-4104-4416-9B15-03390DCB9C9E}"/>
            </c:ext>
          </c:extLst>
        </c:ser>
        <c:ser>
          <c:idx val="2"/>
          <c:order val="1"/>
          <c:tx>
            <c:strRef>
              <c:f>'Power of Partnerships'!$AQ$6</c:f>
              <c:strCache>
                <c:ptCount val="1"/>
                <c:pt idx="0">
                  <c:v>Relationship</c:v>
                </c:pt>
              </c:strCache>
            </c:strRef>
          </c:tx>
          <c:spPr>
            <a:gradFill flip="none" rotWithShape="1">
              <a:gsLst>
                <a:gs pos="0">
                  <a:schemeClr val="accent3"/>
                </a:gs>
                <a:gs pos="75000">
                  <a:schemeClr val="accent3">
                    <a:lumMod val="60000"/>
                    <a:lumOff val="40000"/>
                  </a:schemeClr>
                </a:gs>
                <a:gs pos="51000">
                  <a:schemeClr val="accent3">
                    <a:alpha val="75000"/>
                  </a:schemeClr>
                </a:gs>
                <a:gs pos="100000">
                  <a:schemeClr val="accent3">
                    <a:lumMod val="20000"/>
                    <a:lumOff val="80000"/>
                    <a:alpha val="15000"/>
                  </a:schemeClr>
                </a:gs>
              </a:gsLst>
              <a:lin ang="10800000" scaled="1"/>
              <a:tileRect/>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val>
            <c:numRef>
              <c:f>'Power of Partnerships'!$AU$6</c:f>
              <c:numCache>
                <c:formatCode>0%</c:formatCode>
                <c:ptCount val="1"/>
                <c:pt idx="0">
                  <c:v>0</c:v>
                </c:pt>
              </c:numCache>
            </c:numRef>
          </c:val>
          <c:extLst>
            <c:ext xmlns:c16="http://schemas.microsoft.com/office/drawing/2014/chart" uri="{C3380CC4-5D6E-409C-BE32-E72D297353CC}">
              <c16:uniqueId val="{00000001-4104-4416-9B15-03390DCB9C9E}"/>
            </c:ext>
          </c:extLst>
        </c:ser>
        <c:ser>
          <c:idx val="1"/>
          <c:order val="2"/>
          <c:tx>
            <c:strRef>
              <c:f>'Power of Partnerships'!$AQ$5</c:f>
              <c:strCache>
                <c:ptCount val="1"/>
                <c:pt idx="0">
                  <c:v>Influencing</c:v>
                </c:pt>
              </c:strCache>
            </c:strRef>
          </c:tx>
          <c:spPr>
            <a:gradFill flip="none" rotWithShape="1">
              <a:gsLst>
                <a:gs pos="0">
                  <a:schemeClr val="accent2"/>
                </a:gs>
                <a:gs pos="75000">
                  <a:schemeClr val="accent2">
                    <a:lumMod val="60000"/>
                    <a:lumOff val="40000"/>
                  </a:schemeClr>
                </a:gs>
                <a:gs pos="51000">
                  <a:schemeClr val="accent2">
                    <a:alpha val="75000"/>
                  </a:schemeClr>
                </a:gs>
                <a:gs pos="100000">
                  <a:schemeClr val="accent2">
                    <a:lumMod val="20000"/>
                    <a:lumOff val="80000"/>
                    <a:alpha val="15000"/>
                  </a:schemeClr>
                </a:gs>
              </a:gsLst>
              <a:lin ang="10800000" scaled="1"/>
              <a:tileRect/>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val>
            <c:numRef>
              <c:f>'Power of Partnerships'!$AU$5</c:f>
              <c:numCache>
                <c:formatCode>0%</c:formatCode>
                <c:ptCount val="1"/>
                <c:pt idx="0">
                  <c:v>0</c:v>
                </c:pt>
              </c:numCache>
            </c:numRef>
          </c:val>
          <c:extLst>
            <c:ext xmlns:c16="http://schemas.microsoft.com/office/drawing/2014/chart" uri="{C3380CC4-5D6E-409C-BE32-E72D297353CC}">
              <c16:uniqueId val="{00000002-4104-4416-9B15-03390DCB9C9E}"/>
            </c:ext>
          </c:extLst>
        </c:ser>
        <c:ser>
          <c:idx val="0"/>
          <c:order val="3"/>
          <c:tx>
            <c:strRef>
              <c:f>'Power of Partnerships'!$AQ$4</c:f>
              <c:strCache>
                <c:ptCount val="1"/>
                <c:pt idx="0">
                  <c:v>Executing</c:v>
                </c:pt>
              </c:strCache>
            </c:strRef>
          </c:tx>
          <c:spPr>
            <a:gradFill flip="none" rotWithShape="1">
              <a:gsLst>
                <a:gs pos="0">
                  <a:schemeClr val="accent1"/>
                </a:gs>
                <a:gs pos="75000">
                  <a:schemeClr val="accent1">
                    <a:lumMod val="60000"/>
                    <a:lumOff val="40000"/>
                  </a:schemeClr>
                </a:gs>
                <a:gs pos="51000">
                  <a:schemeClr val="accent1">
                    <a:alpha val="75000"/>
                  </a:schemeClr>
                </a:gs>
                <a:gs pos="100000">
                  <a:schemeClr val="accent1">
                    <a:lumMod val="20000"/>
                    <a:lumOff val="80000"/>
                    <a:alpha val="15000"/>
                  </a:schemeClr>
                </a:gs>
              </a:gsLst>
              <a:lin ang="10800000" scaled="1"/>
              <a:tileRect/>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val>
            <c:numRef>
              <c:f>'Power of Partnerships'!$AU$4</c:f>
              <c:numCache>
                <c:formatCode>0%</c:formatCode>
                <c:ptCount val="1"/>
                <c:pt idx="0">
                  <c:v>0</c:v>
                </c:pt>
              </c:numCache>
            </c:numRef>
          </c:val>
          <c:extLst>
            <c:ext xmlns:c16="http://schemas.microsoft.com/office/drawing/2014/chart" uri="{C3380CC4-5D6E-409C-BE32-E72D297353CC}">
              <c16:uniqueId val="{00000003-4104-4416-9B15-03390DCB9C9E}"/>
            </c:ext>
          </c:extLst>
        </c:ser>
        <c:dLbls>
          <c:dLblPos val="inBase"/>
          <c:showLegendKey val="0"/>
          <c:showVal val="1"/>
          <c:showCatName val="0"/>
          <c:showSerName val="0"/>
          <c:showPercent val="0"/>
          <c:showBubbleSize val="0"/>
        </c:dLbls>
        <c:gapWidth val="326"/>
        <c:overlap val="-58"/>
        <c:axId val="332135183"/>
        <c:axId val="332135663"/>
      </c:barChart>
      <c:catAx>
        <c:axId val="332135183"/>
        <c:scaling>
          <c:orientation val="minMax"/>
        </c:scaling>
        <c:delete val="0"/>
        <c:axPos val="l"/>
        <c:numFmt formatCode="General" sourceLinked="1"/>
        <c:majorTickMark val="none"/>
        <c:minorTickMark val="none"/>
        <c:tickLblPos val="nextTo"/>
        <c:spPr>
          <a:noFill/>
          <a:ln w="19050" cap="flat" cmpd="sng" algn="ctr">
            <a:solidFill>
              <a:schemeClr val="tx1">
                <a:lumMod val="15000"/>
                <a:lumOff val="85000"/>
              </a:schemeClr>
            </a:solidFill>
            <a:round/>
            <a:headEnd type="none" w="sm" len="sm"/>
            <a:tailEnd type="none" w="sm" len="sm"/>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32135663"/>
        <c:crosses val="autoZero"/>
        <c:auto val="1"/>
        <c:lblAlgn val="ctr"/>
        <c:lblOffset val="100"/>
        <c:noMultiLvlLbl val="0"/>
      </c:catAx>
      <c:valAx>
        <c:axId val="332135663"/>
        <c:scaling>
          <c:orientation val="minMax"/>
        </c:scaling>
        <c:delete val="0"/>
        <c:axPos val="b"/>
        <c:majorGridlines>
          <c:spPr>
            <a:ln w="9525" cap="flat" cmpd="sng" algn="ctr">
              <a:gradFill>
                <a:gsLst>
                  <a:gs pos="99000">
                    <a:schemeClr val="tx1">
                      <a:lumMod val="25000"/>
                      <a:lumOff val="75000"/>
                    </a:schemeClr>
                  </a:gs>
                  <a:gs pos="0">
                    <a:schemeClr val="tx1">
                      <a:lumMod val="15000"/>
                      <a:lumOff val="85000"/>
                    </a:schemeClr>
                  </a:gs>
                </a:gsLst>
                <a:lin ang="5400000" scaled="0"/>
              </a:gra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3213518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GB" b="1"/>
              <a:t>Combined</a:t>
            </a:r>
            <a:r>
              <a:rPr lang="en-GB" b="1" baseline="0"/>
              <a:t> Theme Strength</a:t>
            </a:r>
            <a:endParaRPr lang="en-GB" b="1"/>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GB"/>
        </a:p>
      </c:txPr>
    </c:title>
    <c:autoTitleDeleted val="0"/>
    <c:plotArea>
      <c:layout>
        <c:manualLayout>
          <c:layoutTarget val="inner"/>
          <c:xMode val="edge"/>
          <c:yMode val="edge"/>
          <c:x val="0.17194331244650576"/>
          <c:y val="4.9511851281068553E-2"/>
          <c:w val="0.8116630124489066"/>
          <c:h val="0.90590809221551194"/>
        </c:manualLayout>
      </c:layout>
      <c:barChart>
        <c:barDir val="bar"/>
        <c:grouping val="clustered"/>
        <c:varyColors val="0"/>
        <c:ser>
          <c:idx val="1"/>
          <c:order val="0"/>
          <c:tx>
            <c:strRef>
              <c:f>'Power of Partnerships'!$BH$3</c:f>
              <c:strCache>
                <c:ptCount val="1"/>
                <c:pt idx="0">
                  <c:v>Executing</c:v>
                </c:pt>
              </c:strCache>
            </c:strRef>
          </c:tx>
          <c:spPr>
            <a:solidFill>
              <a:schemeClr val="accent1"/>
            </a:solidFill>
            <a:ln>
              <a:noFill/>
            </a:ln>
            <a:effectLst/>
          </c:spPr>
          <c:invertIfNegative val="0"/>
          <c:cat>
            <c:strRef>
              <c:f>'Power of Partnerships'!$BE$4:$BE$37</c:f>
              <c:strCache>
                <c:ptCount val="34"/>
                <c:pt idx="0">
                  <c:v>Analytical</c:v>
                </c:pt>
                <c:pt idx="1">
                  <c:v>Context</c:v>
                </c:pt>
                <c:pt idx="2">
                  <c:v>Futuristic</c:v>
                </c:pt>
                <c:pt idx="3">
                  <c:v>Ideation</c:v>
                </c:pt>
                <c:pt idx="4">
                  <c:v>Input</c:v>
                </c:pt>
                <c:pt idx="5">
                  <c:v>Intellection</c:v>
                </c:pt>
                <c:pt idx="6">
                  <c:v>Learner</c:v>
                </c:pt>
                <c:pt idx="7">
                  <c:v>Strategic</c:v>
                </c:pt>
                <c:pt idx="8">
                  <c:v>Activator</c:v>
                </c:pt>
                <c:pt idx="9">
                  <c:v>Command</c:v>
                </c:pt>
                <c:pt idx="10">
                  <c:v>Communication</c:v>
                </c:pt>
                <c:pt idx="11">
                  <c:v>Competition</c:v>
                </c:pt>
                <c:pt idx="12">
                  <c:v>Maximizer</c:v>
                </c:pt>
                <c:pt idx="13">
                  <c:v>Self-Assurance</c:v>
                </c:pt>
                <c:pt idx="14">
                  <c:v>Significance</c:v>
                </c:pt>
                <c:pt idx="15">
                  <c:v>Woo</c:v>
                </c:pt>
                <c:pt idx="16">
                  <c:v>Adaptability</c:v>
                </c:pt>
                <c:pt idx="17">
                  <c:v>Connectedness</c:v>
                </c:pt>
                <c:pt idx="18">
                  <c:v>Developer</c:v>
                </c:pt>
                <c:pt idx="19">
                  <c:v>Empathy</c:v>
                </c:pt>
                <c:pt idx="20">
                  <c:v>Harmony</c:v>
                </c:pt>
                <c:pt idx="21">
                  <c:v>Includer</c:v>
                </c:pt>
                <c:pt idx="22">
                  <c:v>Individualization</c:v>
                </c:pt>
                <c:pt idx="23">
                  <c:v>Positivity</c:v>
                </c:pt>
                <c:pt idx="24">
                  <c:v>Relator</c:v>
                </c:pt>
                <c:pt idx="25">
                  <c:v>Achiever</c:v>
                </c:pt>
                <c:pt idx="26">
                  <c:v>Arranger</c:v>
                </c:pt>
                <c:pt idx="27">
                  <c:v>Belief</c:v>
                </c:pt>
                <c:pt idx="28">
                  <c:v>Consistency</c:v>
                </c:pt>
                <c:pt idx="29">
                  <c:v>Deliberative</c:v>
                </c:pt>
                <c:pt idx="30">
                  <c:v>Discipline</c:v>
                </c:pt>
                <c:pt idx="31">
                  <c:v>Focus</c:v>
                </c:pt>
                <c:pt idx="32">
                  <c:v>Responsibility</c:v>
                </c:pt>
                <c:pt idx="33">
                  <c:v>Restorative</c:v>
                </c:pt>
              </c:strCache>
            </c:strRef>
          </c:cat>
          <c:val>
            <c:numRef>
              <c:f>'Power of Partnerships'!$BH$4:$BH$37</c:f>
              <c:numCache>
                <c:formatCode>General</c:formatCode>
                <c:ptCount val="3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#N/A</c:v>
                </c:pt>
                <c:pt idx="26">
                  <c:v>#N/A</c:v>
                </c:pt>
                <c:pt idx="27">
                  <c:v>#N/A</c:v>
                </c:pt>
                <c:pt idx="28">
                  <c:v>#N/A</c:v>
                </c:pt>
                <c:pt idx="29">
                  <c:v>#N/A</c:v>
                </c:pt>
                <c:pt idx="30">
                  <c:v>#N/A</c:v>
                </c:pt>
                <c:pt idx="31">
                  <c:v>#N/A</c:v>
                </c:pt>
                <c:pt idx="32">
                  <c:v>#N/A</c:v>
                </c:pt>
                <c:pt idx="33">
                  <c:v>#N/A</c:v>
                </c:pt>
              </c:numCache>
            </c:numRef>
          </c:val>
          <c:extLst>
            <c:ext xmlns:c16="http://schemas.microsoft.com/office/drawing/2014/chart" uri="{C3380CC4-5D6E-409C-BE32-E72D297353CC}">
              <c16:uniqueId val="{00000000-EE27-45C0-B11B-98D81FDA282B}"/>
            </c:ext>
          </c:extLst>
        </c:ser>
        <c:ser>
          <c:idx val="2"/>
          <c:order val="1"/>
          <c:tx>
            <c:strRef>
              <c:f>'Power of Partnerships'!$BI$3</c:f>
              <c:strCache>
                <c:ptCount val="1"/>
                <c:pt idx="0">
                  <c:v>Influencing</c:v>
                </c:pt>
              </c:strCache>
            </c:strRef>
          </c:tx>
          <c:spPr>
            <a:solidFill>
              <a:schemeClr val="accent2"/>
            </a:solidFill>
            <a:ln>
              <a:noFill/>
            </a:ln>
            <a:effectLst/>
          </c:spPr>
          <c:invertIfNegative val="0"/>
          <c:cat>
            <c:strRef>
              <c:f>'Power of Partnerships'!$BE$4:$BE$37</c:f>
              <c:strCache>
                <c:ptCount val="34"/>
                <c:pt idx="0">
                  <c:v>Analytical</c:v>
                </c:pt>
                <c:pt idx="1">
                  <c:v>Context</c:v>
                </c:pt>
                <c:pt idx="2">
                  <c:v>Futuristic</c:v>
                </c:pt>
                <c:pt idx="3">
                  <c:v>Ideation</c:v>
                </c:pt>
                <c:pt idx="4">
                  <c:v>Input</c:v>
                </c:pt>
                <c:pt idx="5">
                  <c:v>Intellection</c:v>
                </c:pt>
                <c:pt idx="6">
                  <c:v>Learner</c:v>
                </c:pt>
                <c:pt idx="7">
                  <c:v>Strategic</c:v>
                </c:pt>
                <c:pt idx="8">
                  <c:v>Activator</c:v>
                </c:pt>
                <c:pt idx="9">
                  <c:v>Command</c:v>
                </c:pt>
                <c:pt idx="10">
                  <c:v>Communication</c:v>
                </c:pt>
                <c:pt idx="11">
                  <c:v>Competition</c:v>
                </c:pt>
                <c:pt idx="12">
                  <c:v>Maximizer</c:v>
                </c:pt>
                <c:pt idx="13">
                  <c:v>Self-Assurance</c:v>
                </c:pt>
                <c:pt idx="14">
                  <c:v>Significance</c:v>
                </c:pt>
                <c:pt idx="15">
                  <c:v>Woo</c:v>
                </c:pt>
                <c:pt idx="16">
                  <c:v>Adaptability</c:v>
                </c:pt>
                <c:pt idx="17">
                  <c:v>Connectedness</c:v>
                </c:pt>
                <c:pt idx="18">
                  <c:v>Developer</c:v>
                </c:pt>
                <c:pt idx="19">
                  <c:v>Empathy</c:v>
                </c:pt>
                <c:pt idx="20">
                  <c:v>Harmony</c:v>
                </c:pt>
                <c:pt idx="21">
                  <c:v>Includer</c:v>
                </c:pt>
                <c:pt idx="22">
                  <c:v>Individualization</c:v>
                </c:pt>
                <c:pt idx="23">
                  <c:v>Positivity</c:v>
                </c:pt>
                <c:pt idx="24">
                  <c:v>Relator</c:v>
                </c:pt>
                <c:pt idx="25">
                  <c:v>Achiever</c:v>
                </c:pt>
                <c:pt idx="26">
                  <c:v>Arranger</c:v>
                </c:pt>
                <c:pt idx="27">
                  <c:v>Belief</c:v>
                </c:pt>
                <c:pt idx="28">
                  <c:v>Consistency</c:v>
                </c:pt>
                <c:pt idx="29">
                  <c:v>Deliberative</c:v>
                </c:pt>
                <c:pt idx="30">
                  <c:v>Discipline</c:v>
                </c:pt>
                <c:pt idx="31">
                  <c:v>Focus</c:v>
                </c:pt>
                <c:pt idx="32">
                  <c:v>Responsibility</c:v>
                </c:pt>
                <c:pt idx="33">
                  <c:v>Restorative</c:v>
                </c:pt>
              </c:strCache>
            </c:strRef>
          </c:cat>
          <c:val>
            <c:numRef>
              <c:f>'Power of Partnerships'!$BI$4:$BI$37</c:f>
              <c:numCache>
                <c:formatCode>General</c:formatCode>
                <c:ptCount val="34"/>
                <c:pt idx="0">
                  <c:v>0</c:v>
                </c:pt>
                <c:pt idx="1">
                  <c:v>0</c:v>
                </c:pt>
                <c:pt idx="2">
                  <c:v>0</c:v>
                </c:pt>
                <c:pt idx="3">
                  <c:v>0</c:v>
                </c:pt>
                <c:pt idx="4">
                  <c:v>0</c:v>
                </c:pt>
                <c:pt idx="5">
                  <c:v>0</c:v>
                </c:pt>
                <c:pt idx="6">
                  <c:v>0</c:v>
                </c:pt>
                <c:pt idx="7">
                  <c:v>0</c:v>
                </c:pt>
                <c:pt idx="8">
                  <c:v>#N/A</c:v>
                </c:pt>
                <c:pt idx="9">
                  <c:v>#N/A</c:v>
                </c:pt>
                <c:pt idx="10">
                  <c:v>#N/A</c:v>
                </c:pt>
                <c:pt idx="11">
                  <c:v>#N/A</c:v>
                </c:pt>
                <c:pt idx="12">
                  <c:v>#N/A</c:v>
                </c:pt>
                <c:pt idx="13">
                  <c:v>#N/A</c:v>
                </c:pt>
                <c:pt idx="14">
                  <c:v>#N/A</c:v>
                </c:pt>
                <c:pt idx="15">
                  <c:v>#N/A</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numCache>
            </c:numRef>
          </c:val>
          <c:extLst>
            <c:ext xmlns:c16="http://schemas.microsoft.com/office/drawing/2014/chart" uri="{C3380CC4-5D6E-409C-BE32-E72D297353CC}">
              <c16:uniqueId val="{00000001-EE27-45C0-B11B-98D81FDA282B}"/>
            </c:ext>
          </c:extLst>
        </c:ser>
        <c:ser>
          <c:idx val="3"/>
          <c:order val="2"/>
          <c:tx>
            <c:strRef>
              <c:f>'Power of Partnerships'!$BJ$3</c:f>
              <c:strCache>
                <c:ptCount val="1"/>
                <c:pt idx="0">
                  <c:v>Relationship</c:v>
                </c:pt>
              </c:strCache>
            </c:strRef>
          </c:tx>
          <c:spPr>
            <a:solidFill>
              <a:schemeClr val="accent3"/>
            </a:solidFill>
            <a:ln>
              <a:noFill/>
            </a:ln>
            <a:effectLst/>
          </c:spPr>
          <c:invertIfNegative val="0"/>
          <c:cat>
            <c:strRef>
              <c:f>'Power of Partnerships'!$BE$4:$BE$37</c:f>
              <c:strCache>
                <c:ptCount val="34"/>
                <c:pt idx="0">
                  <c:v>Analytical</c:v>
                </c:pt>
                <c:pt idx="1">
                  <c:v>Context</c:v>
                </c:pt>
                <c:pt idx="2">
                  <c:v>Futuristic</c:v>
                </c:pt>
                <c:pt idx="3">
                  <c:v>Ideation</c:v>
                </c:pt>
                <c:pt idx="4">
                  <c:v>Input</c:v>
                </c:pt>
                <c:pt idx="5">
                  <c:v>Intellection</c:v>
                </c:pt>
                <c:pt idx="6">
                  <c:v>Learner</c:v>
                </c:pt>
                <c:pt idx="7">
                  <c:v>Strategic</c:v>
                </c:pt>
                <c:pt idx="8">
                  <c:v>Activator</c:v>
                </c:pt>
                <c:pt idx="9">
                  <c:v>Command</c:v>
                </c:pt>
                <c:pt idx="10">
                  <c:v>Communication</c:v>
                </c:pt>
                <c:pt idx="11">
                  <c:v>Competition</c:v>
                </c:pt>
                <c:pt idx="12">
                  <c:v>Maximizer</c:v>
                </c:pt>
                <c:pt idx="13">
                  <c:v>Self-Assurance</c:v>
                </c:pt>
                <c:pt idx="14">
                  <c:v>Significance</c:v>
                </c:pt>
                <c:pt idx="15">
                  <c:v>Woo</c:v>
                </c:pt>
                <c:pt idx="16">
                  <c:v>Adaptability</c:v>
                </c:pt>
                <c:pt idx="17">
                  <c:v>Connectedness</c:v>
                </c:pt>
                <c:pt idx="18">
                  <c:v>Developer</c:v>
                </c:pt>
                <c:pt idx="19">
                  <c:v>Empathy</c:v>
                </c:pt>
                <c:pt idx="20">
                  <c:v>Harmony</c:v>
                </c:pt>
                <c:pt idx="21">
                  <c:v>Includer</c:v>
                </c:pt>
                <c:pt idx="22">
                  <c:v>Individualization</c:v>
                </c:pt>
                <c:pt idx="23">
                  <c:v>Positivity</c:v>
                </c:pt>
                <c:pt idx="24">
                  <c:v>Relator</c:v>
                </c:pt>
                <c:pt idx="25">
                  <c:v>Achiever</c:v>
                </c:pt>
                <c:pt idx="26">
                  <c:v>Arranger</c:v>
                </c:pt>
                <c:pt idx="27">
                  <c:v>Belief</c:v>
                </c:pt>
                <c:pt idx="28">
                  <c:v>Consistency</c:v>
                </c:pt>
                <c:pt idx="29">
                  <c:v>Deliberative</c:v>
                </c:pt>
                <c:pt idx="30">
                  <c:v>Discipline</c:v>
                </c:pt>
                <c:pt idx="31">
                  <c:v>Focus</c:v>
                </c:pt>
                <c:pt idx="32">
                  <c:v>Responsibility</c:v>
                </c:pt>
                <c:pt idx="33">
                  <c:v>Restorative</c:v>
                </c:pt>
              </c:strCache>
            </c:strRef>
          </c:cat>
          <c:val>
            <c:numRef>
              <c:f>'Power of Partnerships'!$BJ$4:$BJ$37</c:f>
              <c:numCache>
                <c:formatCode>General</c:formatCode>
                <c:ptCount val="3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#N/A</c:v>
                </c:pt>
                <c:pt idx="17">
                  <c:v>#N/A</c:v>
                </c:pt>
                <c:pt idx="18">
                  <c:v>#N/A</c:v>
                </c:pt>
                <c:pt idx="19">
                  <c:v>#N/A</c:v>
                </c:pt>
                <c:pt idx="20">
                  <c:v>#N/A</c:v>
                </c:pt>
                <c:pt idx="21">
                  <c:v>#N/A</c:v>
                </c:pt>
                <c:pt idx="22">
                  <c:v>#N/A</c:v>
                </c:pt>
                <c:pt idx="23">
                  <c:v>#N/A</c:v>
                </c:pt>
                <c:pt idx="24">
                  <c:v>#N/A</c:v>
                </c:pt>
                <c:pt idx="25">
                  <c:v>0</c:v>
                </c:pt>
                <c:pt idx="26">
                  <c:v>0</c:v>
                </c:pt>
                <c:pt idx="27">
                  <c:v>0</c:v>
                </c:pt>
                <c:pt idx="28">
                  <c:v>0</c:v>
                </c:pt>
                <c:pt idx="29">
                  <c:v>0</c:v>
                </c:pt>
                <c:pt idx="30">
                  <c:v>0</c:v>
                </c:pt>
                <c:pt idx="31">
                  <c:v>0</c:v>
                </c:pt>
                <c:pt idx="32">
                  <c:v>0</c:v>
                </c:pt>
                <c:pt idx="33">
                  <c:v>0</c:v>
                </c:pt>
              </c:numCache>
            </c:numRef>
          </c:val>
          <c:extLst>
            <c:ext xmlns:c16="http://schemas.microsoft.com/office/drawing/2014/chart" uri="{C3380CC4-5D6E-409C-BE32-E72D297353CC}">
              <c16:uniqueId val="{00000002-EE27-45C0-B11B-98D81FDA282B}"/>
            </c:ext>
          </c:extLst>
        </c:ser>
        <c:ser>
          <c:idx val="4"/>
          <c:order val="3"/>
          <c:tx>
            <c:strRef>
              <c:f>'Power of Partnerships'!$BK$3</c:f>
              <c:strCache>
                <c:ptCount val="1"/>
                <c:pt idx="0">
                  <c:v>Strategic</c:v>
                </c:pt>
              </c:strCache>
            </c:strRef>
          </c:tx>
          <c:spPr>
            <a:solidFill>
              <a:schemeClr val="accent4"/>
            </a:solidFill>
            <a:ln>
              <a:noFill/>
            </a:ln>
            <a:effectLst/>
          </c:spPr>
          <c:invertIfNegative val="0"/>
          <c:cat>
            <c:strRef>
              <c:f>'Power of Partnerships'!$BE$4:$BE$37</c:f>
              <c:strCache>
                <c:ptCount val="34"/>
                <c:pt idx="0">
                  <c:v>Analytical</c:v>
                </c:pt>
                <c:pt idx="1">
                  <c:v>Context</c:v>
                </c:pt>
                <c:pt idx="2">
                  <c:v>Futuristic</c:v>
                </c:pt>
                <c:pt idx="3">
                  <c:v>Ideation</c:v>
                </c:pt>
                <c:pt idx="4">
                  <c:v>Input</c:v>
                </c:pt>
                <c:pt idx="5">
                  <c:v>Intellection</c:v>
                </c:pt>
                <c:pt idx="6">
                  <c:v>Learner</c:v>
                </c:pt>
                <c:pt idx="7">
                  <c:v>Strategic</c:v>
                </c:pt>
                <c:pt idx="8">
                  <c:v>Activator</c:v>
                </c:pt>
                <c:pt idx="9">
                  <c:v>Command</c:v>
                </c:pt>
                <c:pt idx="10">
                  <c:v>Communication</c:v>
                </c:pt>
                <c:pt idx="11">
                  <c:v>Competition</c:v>
                </c:pt>
                <c:pt idx="12">
                  <c:v>Maximizer</c:v>
                </c:pt>
                <c:pt idx="13">
                  <c:v>Self-Assurance</c:v>
                </c:pt>
                <c:pt idx="14">
                  <c:v>Significance</c:v>
                </c:pt>
                <c:pt idx="15">
                  <c:v>Woo</c:v>
                </c:pt>
                <c:pt idx="16">
                  <c:v>Adaptability</c:v>
                </c:pt>
                <c:pt idx="17">
                  <c:v>Connectedness</c:v>
                </c:pt>
                <c:pt idx="18">
                  <c:v>Developer</c:v>
                </c:pt>
                <c:pt idx="19">
                  <c:v>Empathy</c:v>
                </c:pt>
                <c:pt idx="20">
                  <c:v>Harmony</c:v>
                </c:pt>
                <c:pt idx="21">
                  <c:v>Includer</c:v>
                </c:pt>
                <c:pt idx="22">
                  <c:v>Individualization</c:v>
                </c:pt>
                <c:pt idx="23">
                  <c:v>Positivity</c:v>
                </c:pt>
                <c:pt idx="24">
                  <c:v>Relator</c:v>
                </c:pt>
                <c:pt idx="25">
                  <c:v>Achiever</c:v>
                </c:pt>
                <c:pt idx="26">
                  <c:v>Arranger</c:v>
                </c:pt>
                <c:pt idx="27">
                  <c:v>Belief</c:v>
                </c:pt>
                <c:pt idx="28">
                  <c:v>Consistency</c:v>
                </c:pt>
                <c:pt idx="29">
                  <c:v>Deliberative</c:v>
                </c:pt>
                <c:pt idx="30">
                  <c:v>Discipline</c:v>
                </c:pt>
                <c:pt idx="31">
                  <c:v>Focus</c:v>
                </c:pt>
                <c:pt idx="32">
                  <c:v>Responsibility</c:v>
                </c:pt>
                <c:pt idx="33">
                  <c:v>Restorative</c:v>
                </c:pt>
              </c:strCache>
            </c:strRef>
          </c:cat>
          <c:val>
            <c:numRef>
              <c:f>'Power of Partnerships'!$BK$4:$BK$37</c:f>
              <c:numCache>
                <c:formatCode>General</c:formatCode>
                <c:ptCount val="34"/>
                <c:pt idx="0">
                  <c:v>#N/A</c:v>
                </c:pt>
                <c:pt idx="1">
                  <c:v>#N/A</c:v>
                </c:pt>
                <c:pt idx="2">
                  <c:v>#N/A</c:v>
                </c:pt>
                <c:pt idx="3">
                  <c:v>#N/A</c:v>
                </c:pt>
                <c:pt idx="4">
                  <c:v>#N/A</c:v>
                </c:pt>
                <c:pt idx="5">
                  <c:v>#N/A</c:v>
                </c:pt>
                <c:pt idx="6">
                  <c:v>#N/A</c:v>
                </c:pt>
                <c:pt idx="7">
                  <c:v>#N/A</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numCache>
            </c:numRef>
          </c:val>
          <c:extLst>
            <c:ext xmlns:c16="http://schemas.microsoft.com/office/drawing/2014/chart" uri="{C3380CC4-5D6E-409C-BE32-E72D297353CC}">
              <c16:uniqueId val="{00000003-EE27-45C0-B11B-98D81FDA282B}"/>
            </c:ext>
          </c:extLst>
        </c:ser>
        <c:dLbls>
          <c:showLegendKey val="0"/>
          <c:showVal val="0"/>
          <c:showCatName val="0"/>
          <c:showSerName val="0"/>
          <c:showPercent val="0"/>
          <c:showBubbleSize val="0"/>
        </c:dLbls>
        <c:gapWidth val="182"/>
        <c:overlap val="100"/>
        <c:axId val="1224471712"/>
        <c:axId val="1224464640"/>
      </c:barChart>
      <c:catAx>
        <c:axId val="1224471712"/>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rtlCol="0" anchor="ctr" anchorCtr="1"/>
          <a:lstStyle/>
          <a:p>
            <a:pPr>
              <a:defRPr sz="1050" b="0" i="0" u="none" strike="noStrike" kern="1200" baseline="0">
                <a:solidFill>
                  <a:schemeClr val="tx1"/>
                </a:solidFill>
                <a:latin typeface="+mj-lt"/>
                <a:ea typeface="+mn-ea"/>
                <a:cs typeface="Arial" panose="020B0604020202020204" pitchFamily="34" charset="0"/>
              </a:defRPr>
            </a:pPr>
            <a:endParaRPr lang="en-US"/>
          </a:p>
        </c:txPr>
        <c:crossAx val="1224464640"/>
        <c:crosses val="autoZero"/>
        <c:auto val="1"/>
        <c:lblAlgn val="ctr"/>
        <c:lblOffset val="100"/>
        <c:noMultiLvlLbl val="0"/>
      </c:catAx>
      <c:valAx>
        <c:axId val="1224464640"/>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rtlCol="0" anchor="ctr" anchorCtr="1"/>
          <a:lstStyle/>
          <a:p>
            <a:pPr>
              <a:defRPr sz="1000" b="0" i="0" u="none" strike="noStrike" kern="1200" baseline="0">
                <a:noFill/>
                <a:latin typeface="Arial" panose="020B0604020202020204" pitchFamily="34" charset="0"/>
                <a:ea typeface="+mn-ea"/>
                <a:cs typeface="Arial" panose="020B0604020202020204" pitchFamily="34" charset="0"/>
              </a:defRPr>
            </a:pPr>
            <a:endParaRPr lang="en-US"/>
          </a:p>
        </c:txPr>
        <c:crossAx val="1224471712"/>
        <c:crosses val="autoZero"/>
        <c:crossBetween val="between"/>
      </c:valAx>
      <c:spPr>
        <a:noFill/>
        <a:ln w="25400">
          <a:noFill/>
        </a:ln>
        <a:effectLst/>
      </c:spPr>
    </c:plotArea>
    <c:plotVisOnly val="0"/>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rtlCol="0"/>
    <a:lstStyle/>
    <a:p>
      <a:pPr>
        <a:defRPr/>
      </a:pPr>
      <a:endParaRPr lang="en-US"/>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3">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19050" cap="flat" cmpd="sng" algn="ctr">
        <a:solidFill>
          <a:schemeClr val="tx1">
            <a:lumMod val="15000"/>
            <a:lumOff val="85000"/>
          </a:schemeClr>
        </a:solidFill>
        <a:round/>
        <a:headEnd type="none" w="sm" len="sm"/>
        <a:tailEnd type="none" w="sm" len="sm"/>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tileRect/>
      </a:gradFill>
    </cs:spPr>
  </cs:dataPoint>
  <cs:dataPoint3D>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tileRect/>
      </a:gradFill>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a:gsLst>
          <a:gs pos="0">
            <a:schemeClr val="phClr"/>
          </a:gs>
          <a:gs pos="46000">
            <a:schemeClr val="phClr"/>
          </a:gs>
          <a:gs pos="100000">
            <a:schemeClr val="phClr">
              <a:lumMod val="20000"/>
              <a:lumOff val="80000"/>
              <a:alpha val="0"/>
            </a:schemeClr>
          </a:gs>
        </a:gsLst>
        <a:path path="circle">
          <a:fillToRect l="50000" t="-80000" r="50000" b="180000"/>
        </a:path>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99000">
              <a:schemeClr val="tx1">
                <a:lumMod val="25000"/>
                <a:lumOff val="75000"/>
              </a:schemeClr>
            </a:gs>
            <a:gs pos="0">
              <a:schemeClr val="tx1">
                <a:lumMod val="15000"/>
                <a:lumOff val="85000"/>
              </a:schemeClr>
            </a:gs>
          </a:gsLst>
          <a:lin ang="5400000" scaled="0"/>
        </a:gradFill>
        <a:round/>
      </a:ln>
    </cs:spPr>
  </cs:gridlineMajor>
  <cs:gridlineMinor>
    <cs:lnRef idx="0"/>
    <cs:fillRef idx="0"/>
    <cs:effectRef idx="0"/>
    <cs:fontRef idx="minor">
      <a:schemeClr val="dk1"/>
    </cs:fontRef>
    <cs:spPr>
      <a:ln w="9525" cap="flat" cmpd="sng" algn="ctr">
        <a:gradFill>
          <a:gsLst>
            <a:gs pos="100000">
              <a:schemeClr val="tx1">
                <a:lumMod val="15000"/>
                <a:lumOff val="85000"/>
              </a:schemeClr>
            </a:gs>
            <a:gs pos="0">
              <a:schemeClr val="tx1">
                <a:lumMod val="5000"/>
                <a:lumOff val="95000"/>
              </a:schemeClr>
            </a:gs>
          </a:gsLst>
          <a:lin ang="5400000" scaled="0"/>
        </a:gra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3">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19050" cap="flat" cmpd="sng" algn="ctr">
        <a:solidFill>
          <a:schemeClr val="tx1">
            <a:lumMod val="15000"/>
            <a:lumOff val="85000"/>
          </a:schemeClr>
        </a:solidFill>
        <a:round/>
        <a:headEnd type="none" w="sm" len="sm"/>
        <a:tailEnd type="none" w="sm" len="sm"/>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tileRect/>
      </a:gradFill>
    </cs:spPr>
  </cs:dataPoint>
  <cs:dataPoint3D>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tileRect/>
      </a:gradFill>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a:gsLst>
          <a:gs pos="0">
            <a:schemeClr val="phClr"/>
          </a:gs>
          <a:gs pos="46000">
            <a:schemeClr val="phClr"/>
          </a:gs>
          <a:gs pos="100000">
            <a:schemeClr val="phClr">
              <a:lumMod val="20000"/>
              <a:lumOff val="80000"/>
              <a:alpha val="0"/>
            </a:schemeClr>
          </a:gs>
        </a:gsLst>
        <a:path path="circle">
          <a:fillToRect l="50000" t="-80000" r="50000" b="180000"/>
        </a:path>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99000">
              <a:schemeClr val="tx1">
                <a:lumMod val="25000"/>
                <a:lumOff val="75000"/>
              </a:schemeClr>
            </a:gs>
            <a:gs pos="0">
              <a:schemeClr val="tx1">
                <a:lumMod val="15000"/>
                <a:lumOff val="85000"/>
              </a:schemeClr>
            </a:gs>
          </a:gsLst>
          <a:lin ang="5400000" scaled="0"/>
        </a:gradFill>
        <a:round/>
      </a:ln>
    </cs:spPr>
  </cs:gridlineMajor>
  <cs:gridlineMinor>
    <cs:lnRef idx="0"/>
    <cs:fillRef idx="0"/>
    <cs:effectRef idx="0"/>
    <cs:fontRef idx="minor">
      <a:schemeClr val="dk1"/>
    </cs:fontRef>
    <cs:spPr>
      <a:ln w="9525" cap="flat" cmpd="sng" algn="ctr">
        <a:gradFill>
          <a:gsLst>
            <a:gs pos="100000">
              <a:schemeClr val="tx1">
                <a:lumMod val="15000"/>
                <a:lumOff val="85000"/>
              </a:schemeClr>
            </a:gs>
            <a:gs pos="0">
              <a:schemeClr val="tx1">
                <a:lumMod val="5000"/>
                <a:lumOff val="95000"/>
              </a:schemeClr>
            </a:gs>
          </a:gsLst>
          <a:lin ang="5400000" scaled="0"/>
        </a:gra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11.xml><?xml version="1.0" encoding="utf-8"?>
<cs:chartStyle xmlns:cs="http://schemas.microsoft.com/office/drawing/2012/chartStyle" xmlns:a="http://schemas.openxmlformats.org/drawingml/2006/main" id="223">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19050" cap="flat" cmpd="sng" algn="ctr">
        <a:solidFill>
          <a:schemeClr val="tx1">
            <a:lumMod val="15000"/>
            <a:lumOff val="85000"/>
          </a:schemeClr>
        </a:solidFill>
        <a:round/>
        <a:headEnd type="none" w="sm" len="sm"/>
        <a:tailEnd type="none" w="sm" len="sm"/>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tileRect/>
      </a:gradFill>
    </cs:spPr>
  </cs:dataPoint>
  <cs:dataPoint3D>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10800000" scaled="1"/>
        <a:tileRect/>
      </a:gradFill>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a:gsLst>
          <a:gs pos="0">
            <a:schemeClr val="phClr"/>
          </a:gs>
          <a:gs pos="46000">
            <a:schemeClr val="phClr"/>
          </a:gs>
          <a:gs pos="100000">
            <a:schemeClr val="phClr">
              <a:lumMod val="20000"/>
              <a:lumOff val="80000"/>
              <a:alpha val="0"/>
            </a:schemeClr>
          </a:gs>
        </a:gsLst>
        <a:path path="circle">
          <a:fillToRect l="50000" t="-80000" r="50000" b="180000"/>
        </a:path>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99000">
              <a:schemeClr val="tx1">
                <a:lumMod val="25000"/>
                <a:lumOff val="75000"/>
              </a:schemeClr>
            </a:gs>
            <a:gs pos="0">
              <a:schemeClr val="tx1">
                <a:lumMod val="15000"/>
                <a:lumOff val="85000"/>
              </a:schemeClr>
            </a:gs>
          </a:gsLst>
          <a:lin ang="5400000" scaled="0"/>
        </a:gradFill>
        <a:round/>
      </a:ln>
    </cs:spPr>
  </cs:gridlineMajor>
  <cs:gridlineMinor>
    <cs:lnRef idx="0"/>
    <cs:fillRef idx="0"/>
    <cs:effectRef idx="0"/>
    <cs:fontRef idx="minor">
      <a:schemeClr val="dk1"/>
    </cs:fontRef>
    <cs:spPr>
      <a:ln w="9525" cap="flat" cmpd="sng" algn="ctr">
        <a:gradFill>
          <a:gsLst>
            <a:gs pos="100000">
              <a:schemeClr val="tx1">
                <a:lumMod val="15000"/>
                <a:lumOff val="85000"/>
              </a:schemeClr>
            </a:gs>
            <a:gs pos="0">
              <a:schemeClr val="tx1">
                <a:lumMod val="5000"/>
                <a:lumOff val="95000"/>
              </a:schemeClr>
            </a:gs>
          </a:gsLst>
          <a:lin ang="5400000" scaled="0"/>
        </a:gra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4.xml.rels><?xml version="1.0" encoding="UTF-8" standalone="yes"?>
<Relationships xmlns="http://schemas.openxmlformats.org/package/2006/relationships"><Relationship Id="rId3" Type="http://schemas.openxmlformats.org/officeDocument/2006/relationships/chart" Target="../charts/chart10.xml"/><Relationship Id="rId2" Type="http://schemas.openxmlformats.org/officeDocument/2006/relationships/chart" Target="../charts/chart9.xml"/><Relationship Id="rId1" Type="http://schemas.openxmlformats.org/officeDocument/2006/relationships/chart" Target="../charts/chart8.xml"/></Relationships>
</file>

<file path=xl/drawings/_rels/drawing6.xml.rels><?xml version="1.0" encoding="UTF-8" standalone="yes"?>
<Relationships xmlns="http://schemas.openxmlformats.org/package/2006/relationships"><Relationship Id="rId3" Type="http://schemas.openxmlformats.org/officeDocument/2006/relationships/chart" Target="../charts/chart13.xml"/><Relationship Id="rId2" Type="http://schemas.openxmlformats.org/officeDocument/2006/relationships/chart" Target="../charts/chart12.xml"/><Relationship Id="rId1" Type="http://schemas.openxmlformats.org/officeDocument/2006/relationships/chart" Target="../charts/chart11.xml"/></Relationships>
</file>

<file path=xl/drawings/drawing1.xml><?xml version="1.0" encoding="utf-8"?>
<xdr:wsDr xmlns:xdr="http://schemas.openxmlformats.org/drawingml/2006/spreadsheetDrawing" xmlns:a="http://schemas.openxmlformats.org/drawingml/2006/main">
  <xdr:twoCellAnchor editAs="oneCell">
    <xdr:from>
      <xdr:col>1</xdr:col>
      <xdr:colOff>1</xdr:colOff>
      <xdr:row>14</xdr:row>
      <xdr:rowOff>1</xdr:rowOff>
    </xdr:from>
    <xdr:to>
      <xdr:col>6</xdr:col>
      <xdr:colOff>567645</xdr:colOff>
      <xdr:row>25</xdr:row>
      <xdr:rowOff>182881</xdr:rowOff>
    </xdr:to>
    <xdr:pic>
      <xdr:nvPicPr>
        <xdr:cNvPr id="2" name="Picture 1">
          <a:extLst>
            <a:ext uri="{FF2B5EF4-FFF2-40B4-BE49-F238E27FC236}">
              <a16:creationId xmlns:a16="http://schemas.microsoft.com/office/drawing/2014/main" id="{41DE8885-C7CE-973F-D781-3F46AAC01211}"/>
            </a:ext>
          </a:extLst>
        </xdr:cNvPr>
        <xdr:cNvPicPr>
          <a:picLocks noChangeAspect="1"/>
        </xdr:cNvPicPr>
      </xdr:nvPicPr>
      <xdr:blipFill>
        <a:blip xmlns:r="http://schemas.openxmlformats.org/officeDocument/2006/relationships" r:embed="rId1"/>
        <a:stretch>
          <a:fillRect/>
        </a:stretch>
      </xdr:blipFill>
      <xdr:spPr>
        <a:xfrm>
          <a:off x="731521" y="4030981"/>
          <a:ext cx="4225244" cy="2613660"/>
        </a:xfrm>
        <a:prstGeom prst="rect">
          <a:avLst/>
        </a:prstGeom>
      </xdr:spPr>
    </xdr:pic>
    <xdr:clientData/>
  </xdr:twoCellAnchor>
  <xdr:twoCellAnchor>
    <xdr:from>
      <xdr:col>3</xdr:col>
      <xdr:colOff>205740</xdr:colOff>
      <xdr:row>19</xdr:row>
      <xdr:rowOff>99060</xdr:rowOff>
    </xdr:from>
    <xdr:to>
      <xdr:col>4</xdr:col>
      <xdr:colOff>640080</xdr:colOff>
      <xdr:row>21</xdr:row>
      <xdr:rowOff>0</xdr:rowOff>
    </xdr:to>
    <xdr:sp macro="" textlink="">
      <xdr:nvSpPr>
        <xdr:cNvPr id="3" name="Oval 2">
          <a:extLst>
            <a:ext uri="{FF2B5EF4-FFF2-40B4-BE49-F238E27FC236}">
              <a16:creationId xmlns:a16="http://schemas.microsoft.com/office/drawing/2014/main" id="{8E7BC607-4ED3-3B2B-48F2-5306A1E136F3}"/>
            </a:ext>
          </a:extLst>
        </xdr:cNvPr>
        <xdr:cNvSpPr/>
      </xdr:nvSpPr>
      <xdr:spPr>
        <a:xfrm>
          <a:off x="2400300" y="5234940"/>
          <a:ext cx="1165860" cy="342900"/>
        </a:xfrm>
        <a:prstGeom prst="ellipse">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764118</xdr:colOff>
      <xdr:row>32</xdr:row>
      <xdr:rowOff>205920</xdr:rowOff>
    </xdr:from>
    <xdr:to>
      <xdr:col>8</xdr:col>
      <xdr:colOff>294782</xdr:colOff>
      <xdr:row>37</xdr:row>
      <xdr:rowOff>170740</xdr:rowOff>
    </xdr:to>
    <xdr:graphicFrame macro="">
      <xdr:nvGraphicFramePr>
        <xdr:cNvPr id="13" name="Chart 12">
          <a:extLst>
            <a:ext uri="{FF2B5EF4-FFF2-40B4-BE49-F238E27FC236}">
              <a16:creationId xmlns:a16="http://schemas.microsoft.com/office/drawing/2014/main" id="{FE6E412A-E8D2-40FF-8DEA-CA4D1F03EE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590102</xdr:colOff>
      <xdr:row>0</xdr:row>
      <xdr:rowOff>364106</xdr:rowOff>
    </xdr:from>
    <xdr:to>
      <xdr:col>14</xdr:col>
      <xdr:colOff>33618</xdr:colOff>
      <xdr:row>31</xdr:row>
      <xdr:rowOff>135654</xdr:rowOff>
    </xdr:to>
    <xdr:graphicFrame macro="">
      <xdr:nvGraphicFramePr>
        <xdr:cNvPr id="2" name="Chart 1">
          <a:extLst>
            <a:ext uri="{FF2B5EF4-FFF2-40B4-BE49-F238E27FC236}">
              <a16:creationId xmlns:a16="http://schemas.microsoft.com/office/drawing/2014/main" id="{202118F0-A21E-4BF0-9EDA-7C61F587595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6</xdr:row>
      <xdr:rowOff>18753</xdr:rowOff>
    </xdr:from>
    <xdr:to>
      <xdr:col>7</xdr:col>
      <xdr:colOff>549088</xdr:colOff>
      <xdr:row>31</xdr:row>
      <xdr:rowOff>174989</xdr:rowOff>
    </xdr:to>
    <xdr:graphicFrame macro="">
      <xdr:nvGraphicFramePr>
        <xdr:cNvPr id="8" name="Chart 7">
          <a:extLst>
            <a:ext uri="{FF2B5EF4-FFF2-40B4-BE49-F238E27FC236}">
              <a16:creationId xmlns:a16="http://schemas.microsoft.com/office/drawing/2014/main" id="{8BBAE2ED-8C32-BA9F-6E48-B68B557BFF8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32</xdr:row>
      <xdr:rowOff>212358</xdr:rowOff>
    </xdr:from>
    <xdr:to>
      <xdr:col>1</xdr:col>
      <xdr:colOff>310604</xdr:colOff>
      <xdr:row>37</xdr:row>
      <xdr:rowOff>168408</xdr:rowOff>
    </xdr:to>
    <xdr:graphicFrame macro="">
      <xdr:nvGraphicFramePr>
        <xdr:cNvPr id="10" name="Chart 9">
          <a:extLst>
            <a:ext uri="{FF2B5EF4-FFF2-40B4-BE49-F238E27FC236}">
              <a16:creationId xmlns:a16="http://schemas.microsoft.com/office/drawing/2014/main" id="{D600DF3D-947C-42CE-A54A-B62CBC7909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763409</xdr:colOff>
      <xdr:row>37</xdr:row>
      <xdr:rowOff>211773</xdr:rowOff>
    </xdr:from>
    <xdr:to>
      <xdr:col>8</xdr:col>
      <xdr:colOff>295092</xdr:colOff>
      <xdr:row>42</xdr:row>
      <xdr:rowOff>174995</xdr:rowOff>
    </xdr:to>
    <xdr:graphicFrame macro="">
      <xdr:nvGraphicFramePr>
        <xdr:cNvPr id="12" name="Chart 11">
          <a:extLst>
            <a:ext uri="{FF2B5EF4-FFF2-40B4-BE49-F238E27FC236}">
              <a16:creationId xmlns:a16="http://schemas.microsoft.com/office/drawing/2014/main" id="{E053A99E-185C-4439-A999-9C84C63753B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0</xdr:colOff>
      <xdr:row>38</xdr:row>
      <xdr:rowOff>9500</xdr:rowOff>
    </xdr:from>
    <xdr:to>
      <xdr:col>1</xdr:col>
      <xdr:colOff>308699</xdr:colOff>
      <xdr:row>42</xdr:row>
      <xdr:rowOff>193029</xdr:rowOff>
    </xdr:to>
    <xdr:graphicFrame macro="">
      <xdr:nvGraphicFramePr>
        <xdr:cNvPr id="14" name="Chart 13">
          <a:extLst>
            <a:ext uri="{FF2B5EF4-FFF2-40B4-BE49-F238E27FC236}">
              <a16:creationId xmlns:a16="http://schemas.microsoft.com/office/drawing/2014/main" id="{E2299C5B-1C0A-4935-9FB8-7C4465CAFF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13</xdr:col>
      <xdr:colOff>750796</xdr:colOff>
      <xdr:row>1</xdr:row>
      <xdr:rowOff>0</xdr:rowOff>
    </xdr:from>
    <xdr:to>
      <xdr:col>19</xdr:col>
      <xdr:colOff>711652</xdr:colOff>
      <xdr:row>27</xdr:row>
      <xdr:rowOff>193172</xdr:rowOff>
    </xdr:to>
    <xdr:graphicFrame macro="">
      <xdr:nvGraphicFramePr>
        <xdr:cNvPr id="17" name="Chart 16">
          <a:extLst>
            <a:ext uri="{FF2B5EF4-FFF2-40B4-BE49-F238E27FC236}">
              <a16:creationId xmlns:a16="http://schemas.microsoft.com/office/drawing/2014/main" id="{ACF1793E-5D1E-CA56-1FA3-D9B35E8F717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3.xml><?xml version="1.0" encoding="utf-8"?>
<c:userShapes xmlns:c="http://schemas.openxmlformats.org/drawingml/2006/chart">
  <cdr:relSizeAnchor xmlns:cdr="http://schemas.openxmlformats.org/drawingml/2006/chartDrawing">
    <cdr:from>
      <cdr:x>0.7722</cdr:x>
      <cdr:y>0.06011</cdr:y>
    </cdr:from>
    <cdr:to>
      <cdr:x>0.95558</cdr:x>
      <cdr:y>0.13703</cdr:y>
    </cdr:to>
    <cdr:sp macro="" textlink="">
      <cdr:nvSpPr>
        <cdr:cNvPr id="5" name="Rounded Rectangle 4">
          <a:extLst xmlns:a="http://schemas.openxmlformats.org/drawingml/2006/main">
            <a:ext uri="{FF2B5EF4-FFF2-40B4-BE49-F238E27FC236}">
              <a16:creationId xmlns:a16="http://schemas.microsoft.com/office/drawing/2014/main" id="{30C426FF-EF4E-4C3C-97F9-69767205DBC1}"/>
            </a:ext>
          </a:extLst>
        </cdr:cNvPr>
        <cdr:cNvSpPr/>
      </cdr:nvSpPr>
      <cdr:spPr>
        <a:xfrm xmlns:a="http://schemas.openxmlformats.org/drawingml/2006/main">
          <a:off x="5002301" y="478193"/>
          <a:ext cx="1188000" cy="611921"/>
        </a:xfrm>
        <a:prstGeom xmlns:a="http://schemas.openxmlformats.org/drawingml/2006/main" prst="roundRect">
          <a:avLst/>
        </a:prstGeom>
        <a:solidFill xmlns:a="http://schemas.openxmlformats.org/drawingml/2006/main">
          <a:srgbClr val="C0E5D7"/>
        </a:solidFill>
        <a:ln xmlns:a="http://schemas.openxmlformats.org/drawingml/2006/main">
          <a:solidFill>
            <a:srgbClr val="00945D"/>
          </a:solidFill>
        </a:ln>
      </cdr:spPr>
      <cdr:style>
        <a:lnRef xmlns:a="http://schemas.openxmlformats.org/drawingml/2006/main" idx="2">
          <a:schemeClr val="accent2"/>
        </a:lnRef>
        <a:fillRef xmlns:a="http://schemas.openxmlformats.org/drawingml/2006/main" idx="1">
          <a:schemeClr val="lt1"/>
        </a:fillRef>
        <a:effectRef xmlns:a="http://schemas.openxmlformats.org/drawingml/2006/main" idx="0">
          <a:schemeClr val="accent2"/>
        </a:effectRef>
        <a:fontRef xmlns:a="http://schemas.openxmlformats.org/drawingml/2006/main" idx="minor">
          <a:schemeClr val="dk1"/>
        </a:fontRef>
      </cdr:style>
      <cdr:txBody>
        <a:bodyPr xmlns:a="http://schemas.openxmlformats.org/drawingml/2006/main" vertOverflow="clip" anchor="ctr"/>
        <a:lstStyle xmlns:a="http://schemas.openxmlformats.org/drawingml/2006/main"/>
        <a:p xmlns:a="http://schemas.openxmlformats.org/drawingml/2006/main">
          <a:pPr algn="ctr"/>
          <a:fld id="{A2E3D85B-B439-4D34-A018-0E5AEBF3201E}" type="TxLink">
            <a:rPr lang="en-US" sz="1100" b="0" i="0" u="none" strike="noStrike">
              <a:solidFill>
                <a:srgbClr val="000000"/>
              </a:solidFill>
              <a:latin typeface="Arial"/>
              <a:cs typeface="Arial"/>
            </a:rPr>
            <a:pPr algn="ctr"/>
            <a:t>Strategic Thinking</a:t>
          </a:fld>
          <a:endParaRPr lang="en-US" sz="1200" baseline="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0.03573</cdr:x>
      <cdr:y>0.06081</cdr:y>
    </cdr:from>
    <cdr:to>
      <cdr:x>0.21912</cdr:x>
      <cdr:y>0.13773</cdr:y>
    </cdr:to>
    <cdr:sp macro="" textlink="">
      <cdr:nvSpPr>
        <cdr:cNvPr id="6" name="Rounded Rectangle 5">
          <a:extLst xmlns:a="http://schemas.openxmlformats.org/drawingml/2006/main">
            <a:ext uri="{FF2B5EF4-FFF2-40B4-BE49-F238E27FC236}">
              <a16:creationId xmlns:a16="http://schemas.microsoft.com/office/drawing/2014/main" id="{9D5D7625-8136-4F84-805E-C644A4A2202F}"/>
            </a:ext>
          </a:extLst>
        </cdr:cNvPr>
        <cdr:cNvSpPr/>
      </cdr:nvSpPr>
      <cdr:spPr>
        <a:xfrm xmlns:a="http://schemas.openxmlformats.org/drawingml/2006/main">
          <a:off x="231459" y="483762"/>
          <a:ext cx="1188000" cy="611921"/>
        </a:xfrm>
        <a:prstGeom xmlns:a="http://schemas.openxmlformats.org/drawingml/2006/main" prst="roundRect">
          <a:avLst/>
        </a:prstGeom>
        <a:solidFill xmlns:a="http://schemas.openxmlformats.org/drawingml/2006/main">
          <a:srgbClr val="DEC9E0"/>
        </a:solidFill>
        <a:ln xmlns:a="http://schemas.openxmlformats.org/drawingml/2006/main">
          <a:solidFill>
            <a:srgbClr val="7B2481"/>
          </a:solidFill>
        </a:ln>
      </cdr:spPr>
      <cdr:style>
        <a:lnRef xmlns:a="http://schemas.openxmlformats.org/drawingml/2006/main" idx="2">
          <a:schemeClr val="accent2"/>
        </a:lnRef>
        <a:fillRef xmlns:a="http://schemas.openxmlformats.org/drawingml/2006/main" idx="1">
          <a:schemeClr val="lt1"/>
        </a:fillRef>
        <a:effectRef xmlns:a="http://schemas.openxmlformats.org/drawingml/2006/main" idx="0">
          <a:schemeClr val="accent2"/>
        </a:effectRef>
        <a:fontRef xmlns:a="http://schemas.openxmlformats.org/drawingml/2006/main" idx="minor">
          <a:schemeClr val="dk1"/>
        </a:fontRef>
      </cdr:style>
      <cdr:txBody>
        <a:bodyPr xmlns:a="http://schemas.openxmlformats.org/drawingml/2006/main" anchor="ct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ctr"/>
          <a:fld id="{497696FE-D871-4B18-9F1C-BB5257328C3C}" type="TxLink">
            <a:rPr lang="en-US" sz="1100" b="0" i="0" u="none" strike="noStrike">
              <a:solidFill>
                <a:srgbClr val="000000"/>
              </a:solidFill>
              <a:latin typeface="Arial"/>
              <a:cs typeface="Arial"/>
            </a:rPr>
            <a:pPr algn="ctr"/>
            <a:t>Executing</a:t>
          </a:fld>
          <a:endParaRPr lang="en-US" sz="1200" baseline="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0.03659</cdr:x>
      <cdr:y>0.87451</cdr:y>
    </cdr:from>
    <cdr:to>
      <cdr:x>0.21998</cdr:x>
      <cdr:y>0.95143</cdr:y>
    </cdr:to>
    <cdr:sp macro="" textlink="">
      <cdr:nvSpPr>
        <cdr:cNvPr id="7" name="Rounded Rectangle 6">
          <a:extLst xmlns:a="http://schemas.openxmlformats.org/drawingml/2006/main">
            <a:ext uri="{FF2B5EF4-FFF2-40B4-BE49-F238E27FC236}">
              <a16:creationId xmlns:a16="http://schemas.microsoft.com/office/drawing/2014/main" id="{4AD5F795-5A22-45E2-9E52-172D26A2DCF3}"/>
            </a:ext>
          </a:extLst>
        </cdr:cNvPr>
        <cdr:cNvSpPr/>
      </cdr:nvSpPr>
      <cdr:spPr>
        <a:xfrm xmlns:a="http://schemas.openxmlformats.org/drawingml/2006/main">
          <a:off x="237030" y="6956986"/>
          <a:ext cx="1188000" cy="611921"/>
        </a:xfrm>
        <a:prstGeom xmlns:a="http://schemas.openxmlformats.org/drawingml/2006/main" prst="roundRect">
          <a:avLst/>
        </a:prstGeom>
        <a:solidFill xmlns:a="http://schemas.openxmlformats.org/drawingml/2006/main">
          <a:srgbClr val="C0DCF3"/>
        </a:solidFill>
        <a:ln xmlns:a="http://schemas.openxmlformats.org/drawingml/2006/main">
          <a:solidFill>
            <a:srgbClr val="0070CD"/>
          </a:solidFill>
        </a:ln>
      </cdr:spPr>
      <cdr:style>
        <a:lnRef xmlns:a="http://schemas.openxmlformats.org/drawingml/2006/main" idx="2">
          <a:schemeClr val="accent2"/>
        </a:lnRef>
        <a:fillRef xmlns:a="http://schemas.openxmlformats.org/drawingml/2006/main" idx="1">
          <a:schemeClr val="lt1"/>
        </a:fillRef>
        <a:effectRef xmlns:a="http://schemas.openxmlformats.org/drawingml/2006/main" idx="0">
          <a:schemeClr val="accent2"/>
        </a:effectRef>
        <a:fontRef xmlns:a="http://schemas.openxmlformats.org/drawingml/2006/main" idx="minor">
          <a:schemeClr val="dk1"/>
        </a:fontRef>
      </cdr:style>
      <cdr:txBody>
        <a:bodyPr xmlns:a="http://schemas.openxmlformats.org/drawingml/2006/main" lIns="0" rIns="0" anchor="ct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ctr"/>
          <a:fld id="{6D4B708B-0F12-4CFB-9FFF-98107A6BC521}" type="TxLink">
            <a:rPr lang="en-US" sz="1100" b="0" i="0" u="none" strike="noStrike">
              <a:solidFill>
                <a:srgbClr val="000000"/>
              </a:solidFill>
              <a:latin typeface="Arial"/>
              <a:cs typeface="Arial"/>
            </a:rPr>
            <a:pPr algn="ctr"/>
            <a:t>Relationship Building</a:t>
          </a:fld>
          <a:endParaRPr lang="en-US" sz="1200" baseline="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0.77556</cdr:x>
      <cdr:y>0.87661</cdr:y>
    </cdr:from>
    <cdr:to>
      <cdr:x>0.95895</cdr:x>
      <cdr:y>0.95354</cdr:y>
    </cdr:to>
    <cdr:sp macro="" textlink="">
      <cdr:nvSpPr>
        <cdr:cNvPr id="8" name="Rounded Rectangle 7">
          <a:extLst xmlns:a="http://schemas.openxmlformats.org/drawingml/2006/main">
            <a:ext uri="{FF2B5EF4-FFF2-40B4-BE49-F238E27FC236}">
              <a16:creationId xmlns:a16="http://schemas.microsoft.com/office/drawing/2014/main" id="{0D6C1730-2049-4F53-81F6-C2E01DBE8CAB}"/>
            </a:ext>
          </a:extLst>
        </cdr:cNvPr>
        <cdr:cNvSpPr/>
      </cdr:nvSpPr>
      <cdr:spPr>
        <a:xfrm xmlns:a="http://schemas.openxmlformats.org/drawingml/2006/main">
          <a:off x="5470812" y="6935423"/>
          <a:ext cx="1293638" cy="608642"/>
        </a:xfrm>
        <a:prstGeom xmlns:a="http://schemas.openxmlformats.org/drawingml/2006/main" prst="roundRect">
          <a:avLst/>
        </a:prstGeom>
        <a:solidFill xmlns:a="http://schemas.openxmlformats.org/drawingml/2006/main">
          <a:srgbClr val="FADCC0"/>
        </a:solidFill>
        <a:ln xmlns:a="http://schemas.openxmlformats.org/drawingml/2006/main">
          <a:solidFill>
            <a:srgbClr val="E97200"/>
          </a:solidFill>
        </a:ln>
      </cdr:spPr>
      <cdr:style>
        <a:lnRef xmlns:a="http://schemas.openxmlformats.org/drawingml/2006/main" idx="2">
          <a:schemeClr val="accent2"/>
        </a:lnRef>
        <a:fillRef xmlns:a="http://schemas.openxmlformats.org/drawingml/2006/main" idx="1">
          <a:schemeClr val="lt1"/>
        </a:fillRef>
        <a:effectRef xmlns:a="http://schemas.openxmlformats.org/drawingml/2006/main" idx="0">
          <a:schemeClr val="accent2"/>
        </a:effectRef>
        <a:fontRef xmlns:a="http://schemas.openxmlformats.org/drawingml/2006/main" idx="minor">
          <a:schemeClr val="dk1"/>
        </a:fontRef>
      </cdr:style>
      <cdr:txBody>
        <a:bodyPr xmlns:a="http://schemas.openxmlformats.org/drawingml/2006/main" anchor="ct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ctr"/>
          <a:fld id="{E5AB3B58-90A2-4FEC-9087-D4AB0B2CB96E}" type="TxLink">
            <a:rPr lang="en-US" sz="1100" b="0" i="0" u="none" strike="noStrike">
              <a:solidFill>
                <a:srgbClr val="000000"/>
              </a:solidFill>
              <a:latin typeface="Arial"/>
              <a:cs typeface="Arial"/>
            </a:rPr>
            <a:pPr algn="ctr"/>
            <a:t>Influencing</a:t>
          </a:fld>
          <a:endParaRPr lang="en-US" sz="1200" baseline="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0.09364</cdr:x>
      <cdr:y>0.51383</cdr:y>
    </cdr:from>
    <cdr:to>
      <cdr:x>0.90978</cdr:x>
      <cdr:y>0.51886</cdr:y>
    </cdr:to>
    <cdr:cxnSp macro="">
      <cdr:nvCxnSpPr>
        <cdr:cNvPr id="10" name="Straight Connector 9">
          <a:extLst xmlns:a="http://schemas.openxmlformats.org/drawingml/2006/main">
            <a:ext uri="{FF2B5EF4-FFF2-40B4-BE49-F238E27FC236}">
              <a16:creationId xmlns:a16="http://schemas.microsoft.com/office/drawing/2014/main" id="{3E102544-CB6E-46AF-A32E-7086011159D1}"/>
            </a:ext>
          </a:extLst>
        </cdr:cNvPr>
        <cdr:cNvCxnSpPr/>
      </cdr:nvCxnSpPr>
      <cdr:spPr>
        <a:xfrm xmlns:a="http://schemas.openxmlformats.org/drawingml/2006/main" flipV="1">
          <a:off x="627433" y="3973440"/>
          <a:ext cx="5468626" cy="38897"/>
        </a:xfrm>
        <a:prstGeom xmlns:a="http://schemas.openxmlformats.org/drawingml/2006/main" prst="line">
          <a:avLst/>
        </a:prstGeom>
        <a:ln xmlns:a="http://schemas.openxmlformats.org/drawingml/2006/main">
          <a:solidFill>
            <a:srgbClr val="B84563"/>
          </a:solidFill>
        </a:ln>
      </cdr:spPr>
      <cdr:style>
        <a:lnRef xmlns:a="http://schemas.openxmlformats.org/drawingml/2006/main" idx="1">
          <a:schemeClr val="accent3"/>
        </a:lnRef>
        <a:fillRef xmlns:a="http://schemas.openxmlformats.org/drawingml/2006/main" idx="0">
          <a:schemeClr val="accent3"/>
        </a:fillRef>
        <a:effectRef xmlns:a="http://schemas.openxmlformats.org/drawingml/2006/main" idx="0">
          <a:schemeClr val="accent3"/>
        </a:effectRef>
        <a:fontRef xmlns:a="http://schemas.openxmlformats.org/drawingml/2006/main" idx="minor">
          <a:schemeClr val="tx1"/>
        </a:fontRef>
      </cdr:style>
    </cdr:cxnSp>
  </cdr:relSizeAnchor>
  <cdr:relSizeAnchor xmlns:cdr="http://schemas.openxmlformats.org/drawingml/2006/chartDrawing">
    <cdr:from>
      <cdr:x>0.50425</cdr:x>
      <cdr:y>0.14889</cdr:y>
    </cdr:from>
    <cdr:to>
      <cdr:x>0.50763</cdr:x>
      <cdr:y>0.84716</cdr:y>
    </cdr:to>
    <cdr:cxnSp macro="">
      <cdr:nvCxnSpPr>
        <cdr:cNvPr id="12" name="Straight Connector 11">
          <a:extLst xmlns:a="http://schemas.openxmlformats.org/drawingml/2006/main">
            <a:ext uri="{FF2B5EF4-FFF2-40B4-BE49-F238E27FC236}">
              <a16:creationId xmlns:a16="http://schemas.microsoft.com/office/drawing/2014/main" id="{F92E5351-DDEB-4A60-B043-C93CFF0C2F13}"/>
            </a:ext>
          </a:extLst>
        </cdr:cNvPr>
        <cdr:cNvCxnSpPr/>
      </cdr:nvCxnSpPr>
      <cdr:spPr>
        <a:xfrm xmlns:a="http://schemas.openxmlformats.org/drawingml/2006/main">
          <a:off x="3378809" y="1151373"/>
          <a:ext cx="22648" cy="5399754"/>
        </a:xfrm>
        <a:prstGeom xmlns:a="http://schemas.openxmlformats.org/drawingml/2006/main" prst="line">
          <a:avLst/>
        </a:prstGeom>
        <a:ln xmlns:a="http://schemas.openxmlformats.org/drawingml/2006/main">
          <a:solidFill>
            <a:srgbClr val="B84563"/>
          </a:solidFill>
        </a:ln>
      </cdr:spPr>
      <cdr:style>
        <a:lnRef xmlns:a="http://schemas.openxmlformats.org/drawingml/2006/main" idx="1">
          <a:schemeClr val="accent3"/>
        </a:lnRef>
        <a:fillRef xmlns:a="http://schemas.openxmlformats.org/drawingml/2006/main" idx="0">
          <a:schemeClr val="accent3"/>
        </a:fillRef>
        <a:effectRef xmlns:a="http://schemas.openxmlformats.org/drawingml/2006/main" idx="0">
          <a:schemeClr val="accent3"/>
        </a:effectRef>
        <a:fontRef xmlns:a="http://schemas.openxmlformats.org/drawingml/2006/main" idx="minor">
          <a:schemeClr val="tx1"/>
        </a:fontRef>
      </cdr:style>
    </cdr:cxnSp>
  </cdr:relSizeAnchor>
</c:userShapes>
</file>

<file path=xl/drawings/drawing4.xml><?xml version="1.0" encoding="utf-8"?>
<xdr:wsDr xmlns:xdr="http://schemas.openxmlformats.org/drawingml/2006/spreadsheetDrawing" xmlns:a="http://schemas.openxmlformats.org/drawingml/2006/main">
  <xdr:twoCellAnchor>
    <xdr:from>
      <xdr:col>34</xdr:col>
      <xdr:colOff>461651</xdr:colOff>
      <xdr:row>45</xdr:row>
      <xdr:rowOff>45427</xdr:rowOff>
    </xdr:from>
    <xdr:to>
      <xdr:col>38</xdr:col>
      <xdr:colOff>960809</xdr:colOff>
      <xdr:row>76</xdr:row>
      <xdr:rowOff>19176</xdr:rowOff>
    </xdr:to>
    <xdr:graphicFrame macro="">
      <xdr:nvGraphicFramePr>
        <xdr:cNvPr id="3" name="Chart 2">
          <a:extLst>
            <a:ext uri="{FF2B5EF4-FFF2-40B4-BE49-F238E27FC236}">
              <a16:creationId xmlns:a16="http://schemas.microsoft.com/office/drawing/2014/main" id="{82927B0A-E6BD-4B19-ACD1-138300131C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6</xdr:row>
      <xdr:rowOff>18753</xdr:rowOff>
    </xdr:from>
    <xdr:to>
      <xdr:col>7</xdr:col>
      <xdr:colOff>549088</xdr:colOff>
      <xdr:row>31</xdr:row>
      <xdr:rowOff>174989</xdr:rowOff>
    </xdr:to>
    <xdr:graphicFrame macro="">
      <xdr:nvGraphicFramePr>
        <xdr:cNvPr id="4" name="Chart 3">
          <a:extLst>
            <a:ext uri="{FF2B5EF4-FFF2-40B4-BE49-F238E27FC236}">
              <a16:creationId xmlns:a16="http://schemas.microsoft.com/office/drawing/2014/main" id="{000B8CD2-AAD7-4B46-A0A1-39E8A12FE8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465045</xdr:colOff>
      <xdr:row>2</xdr:row>
      <xdr:rowOff>66131</xdr:rowOff>
    </xdr:from>
    <xdr:to>
      <xdr:col>13</xdr:col>
      <xdr:colOff>398688</xdr:colOff>
      <xdr:row>31</xdr:row>
      <xdr:rowOff>40822</xdr:rowOff>
    </xdr:to>
    <xdr:graphicFrame macro="">
      <xdr:nvGraphicFramePr>
        <xdr:cNvPr id="8" name="Chart 7">
          <a:extLst>
            <a:ext uri="{FF2B5EF4-FFF2-40B4-BE49-F238E27FC236}">
              <a16:creationId xmlns:a16="http://schemas.microsoft.com/office/drawing/2014/main" id="{C53D9300-790C-4DF9-B85F-A0B20C79D89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0.7722</cdr:x>
      <cdr:y>0.06011</cdr:y>
    </cdr:from>
    <cdr:to>
      <cdr:x>0.95558</cdr:x>
      <cdr:y>0.13703</cdr:y>
    </cdr:to>
    <cdr:sp macro="" textlink="">
      <cdr:nvSpPr>
        <cdr:cNvPr id="5" name="Rounded Rectangle 4">
          <a:extLst xmlns:a="http://schemas.openxmlformats.org/drawingml/2006/main">
            <a:ext uri="{FF2B5EF4-FFF2-40B4-BE49-F238E27FC236}">
              <a16:creationId xmlns:a16="http://schemas.microsoft.com/office/drawing/2014/main" id="{30C426FF-EF4E-4C3C-97F9-69767205DBC1}"/>
            </a:ext>
          </a:extLst>
        </cdr:cNvPr>
        <cdr:cNvSpPr/>
      </cdr:nvSpPr>
      <cdr:spPr>
        <a:xfrm xmlns:a="http://schemas.openxmlformats.org/drawingml/2006/main">
          <a:off x="5002301" y="478193"/>
          <a:ext cx="1188000" cy="611921"/>
        </a:xfrm>
        <a:prstGeom xmlns:a="http://schemas.openxmlformats.org/drawingml/2006/main" prst="roundRect">
          <a:avLst/>
        </a:prstGeom>
        <a:solidFill xmlns:a="http://schemas.openxmlformats.org/drawingml/2006/main">
          <a:srgbClr val="C0E5D7"/>
        </a:solidFill>
        <a:ln xmlns:a="http://schemas.openxmlformats.org/drawingml/2006/main">
          <a:solidFill>
            <a:srgbClr val="00945D"/>
          </a:solidFill>
        </a:ln>
      </cdr:spPr>
      <cdr:style>
        <a:lnRef xmlns:a="http://schemas.openxmlformats.org/drawingml/2006/main" idx="2">
          <a:schemeClr val="accent2"/>
        </a:lnRef>
        <a:fillRef xmlns:a="http://schemas.openxmlformats.org/drawingml/2006/main" idx="1">
          <a:schemeClr val="lt1"/>
        </a:fillRef>
        <a:effectRef xmlns:a="http://schemas.openxmlformats.org/drawingml/2006/main" idx="0">
          <a:schemeClr val="accent2"/>
        </a:effectRef>
        <a:fontRef xmlns:a="http://schemas.openxmlformats.org/drawingml/2006/main" idx="minor">
          <a:schemeClr val="dk1"/>
        </a:fontRef>
      </cdr:style>
      <cdr:txBody>
        <a:bodyPr xmlns:a="http://schemas.openxmlformats.org/drawingml/2006/main" vertOverflow="clip" anchor="ctr"/>
        <a:lstStyle xmlns:a="http://schemas.openxmlformats.org/drawingml/2006/main"/>
        <a:p xmlns:a="http://schemas.openxmlformats.org/drawingml/2006/main">
          <a:pPr algn="ctr"/>
          <a:fld id="{A2E3D85B-B439-4D34-A018-0E5AEBF3201E}" type="TxLink">
            <a:rPr lang="en-US" sz="1100" b="0" i="0" u="none" strike="noStrike">
              <a:solidFill>
                <a:srgbClr val="000000"/>
              </a:solidFill>
              <a:latin typeface="Arial"/>
              <a:cs typeface="Arial"/>
            </a:rPr>
            <a:pPr algn="ctr"/>
            <a:t>Strategic Thinking</a:t>
          </a:fld>
          <a:endParaRPr lang="en-US" sz="1200" baseline="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0.03573</cdr:x>
      <cdr:y>0.06081</cdr:y>
    </cdr:from>
    <cdr:to>
      <cdr:x>0.21912</cdr:x>
      <cdr:y>0.13773</cdr:y>
    </cdr:to>
    <cdr:sp macro="" textlink="">
      <cdr:nvSpPr>
        <cdr:cNvPr id="6" name="Rounded Rectangle 5">
          <a:extLst xmlns:a="http://schemas.openxmlformats.org/drawingml/2006/main">
            <a:ext uri="{FF2B5EF4-FFF2-40B4-BE49-F238E27FC236}">
              <a16:creationId xmlns:a16="http://schemas.microsoft.com/office/drawing/2014/main" id="{9D5D7625-8136-4F84-805E-C644A4A2202F}"/>
            </a:ext>
          </a:extLst>
        </cdr:cNvPr>
        <cdr:cNvSpPr/>
      </cdr:nvSpPr>
      <cdr:spPr>
        <a:xfrm xmlns:a="http://schemas.openxmlformats.org/drawingml/2006/main">
          <a:off x="231459" y="483762"/>
          <a:ext cx="1188000" cy="611921"/>
        </a:xfrm>
        <a:prstGeom xmlns:a="http://schemas.openxmlformats.org/drawingml/2006/main" prst="roundRect">
          <a:avLst/>
        </a:prstGeom>
        <a:solidFill xmlns:a="http://schemas.openxmlformats.org/drawingml/2006/main">
          <a:srgbClr val="DEC9E0"/>
        </a:solidFill>
        <a:ln xmlns:a="http://schemas.openxmlformats.org/drawingml/2006/main">
          <a:solidFill>
            <a:srgbClr val="7B2481"/>
          </a:solidFill>
        </a:ln>
      </cdr:spPr>
      <cdr:style>
        <a:lnRef xmlns:a="http://schemas.openxmlformats.org/drawingml/2006/main" idx="2">
          <a:schemeClr val="accent2"/>
        </a:lnRef>
        <a:fillRef xmlns:a="http://schemas.openxmlformats.org/drawingml/2006/main" idx="1">
          <a:schemeClr val="lt1"/>
        </a:fillRef>
        <a:effectRef xmlns:a="http://schemas.openxmlformats.org/drawingml/2006/main" idx="0">
          <a:schemeClr val="accent2"/>
        </a:effectRef>
        <a:fontRef xmlns:a="http://schemas.openxmlformats.org/drawingml/2006/main" idx="minor">
          <a:schemeClr val="dk1"/>
        </a:fontRef>
      </cdr:style>
      <cdr:txBody>
        <a:bodyPr xmlns:a="http://schemas.openxmlformats.org/drawingml/2006/main" anchor="ct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ctr"/>
          <a:fld id="{497696FE-D871-4B18-9F1C-BB5257328C3C}" type="TxLink">
            <a:rPr lang="en-US" sz="1100" b="0" i="0" u="none" strike="noStrike">
              <a:solidFill>
                <a:srgbClr val="000000"/>
              </a:solidFill>
              <a:latin typeface="Arial"/>
              <a:cs typeface="Arial"/>
            </a:rPr>
            <a:pPr algn="ctr"/>
            <a:t>Executing</a:t>
          </a:fld>
          <a:endParaRPr lang="en-US" sz="1200" baseline="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0.03659</cdr:x>
      <cdr:y>0.87451</cdr:y>
    </cdr:from>
    <cdr:to>
      <cdr:x>0.21998</cdr:x>
      <cdr:y>0.95143</cdr:y>
    </cdr:to>
    <cdr:sp macro="" textlink="">
      <cdr:nvSpPr>
        <cdr:cNvPr id="7" name="Rounded Rectangle 6">
          <a:extLst xmlns:a="http://schemas.openxmlformats.org/drawingml/2006/main">
            <a:ext uri="{FF2B5EF4-FFF2-40B4-BE49-F238E27FC236}">
              <a16:creationId xmlns:a16="http://schemas.microsoft.com/office/drawing/2014/main" id="{4AD5F795-5A22-45E2-9E52-172D26A2DCF3}"/>
            </a:ext>
          </a:extLst>
        </cdr:cNvPr>
        <cdr:cNvSpPr/>
      </cdr:nvSpPr>
      <cdr:spPr>
        <a:xfrm xmlns:a="http://schemas.openxmlformats.org/drawingml/2006/main">
          <a:off x="237030" y="6956986"/>
          <a:ext cx="1188000" cy="611921"/>
        </a:xfrm>
        <a:prstGeom xmlns:a="http://schemas.openxmlformats.org/drawingml/2006/main" prst="roundRect">
          <a:avLst/>
        </a:prstGeom>
        <a:solidFill xmlns:a="http://schemas.openxmlformats.org/drawingml/2006/main">
          <a:srgbClr val="C0DCF3"/>
        </a:solidFill>
        <a:ln xmlns:a="http://schemas.openxmlformats.org/drawingml/2006/main">
          <a:solidFill>
            <a:srgbClr val="0070CD"/>
          </a:solidFill>
        </a:ln>
      </cdr:spPr>
      <cdr:style>
        <a:lnRef xmlns:a="http://schemas.openxmlformats.org/drawingml/2006/main" idx="2">
          <a:schemeClr val="accent2"/>
        </a:lnRef>
        <a:fillRef xmlns:a="http://schemas.openxmlformats.org/drawingml/2006/main" idx="1">
          <a:schemeClr val="lt1"/>
        </a:fillRef>
        <a:effectRef xmlns:a="http://schemas.openxmlformats.org/drawingml/2006/main" idx="0">
          <a:schemeClr val="accent2"/>
        </a:effectRef>
        <a:fontRef xmlns:a="http://schemas.openxmlformats.org/drawingml/2006/main" idx="minor">
          <a:schemeClr val="dk1"/>
        </a:fontRef>
      </cdr:style>
      <cdr:txBody>
        <a:bodyPr xmlns:a="http://schemas.openxmlformats.org/drawingml/2006/main" lIns="0" rIns="0" anchor="ct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ctr"/>
          <a:fld id="{6D4B708B-0F12-4CFB-9FFF-98107A6BC521}" type="TxLink">
            <a:rPr lang="en-US" sz="1100" b="0" i="0" u="none" strike="noStrike">
              <a:solidFill>
                <a:srgbClr val="000000"/>
              </a:solidFill>
              <a:latin typeface="Arial"/>
              <a:cs typeface="Arial"/>
            </a:rPr>
            <a:pPr algn="ctr"/>
            <a:t>Relationship Building</a:t>
          </a:fld>
          <a:endParaRPr lang="en-US" sz="1200" baseline="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0.77556</cdr:x>
      <cdr:y>0.87661</cdr:y>
    </cdr:from>
    <cdr:to>
      <cdr:x>0.95895</cdr:x>
      <cdr:y>0.95354</cdr:y>
    </cdr:to>
    <cdr:sp macro="" textlink="">
      <cdr:nvSpPr>
        <cdr:cNvPr id="8" name="Rounded Rectangle 7">
          <a:extLst xmlns:a="http://schemas.openxmlformats.org/drawingml/2006/main">
            <a:ext uri="{FF2B5EF4-FFF2-40B4-BE49-F238E27FC236}">
              <a16:creationId xmlns:a16="http://schemas.microsoft.com/office/drawing/2014/main" id="{0D6C1730-2049-4F53-81F6-C2E01DBE8CAB}"/>
            </a:ext>
          </a:extLst>
        </cdr:cNvPr>
        <cdr:cNvSpPr/>
      </cdr:nvSpPr>
      <cdr:spPr>
        <a:xfrm xmlns:a="http://schemas.openxmlformats.org/drawingml/2006/main">
          <a:off x="5470812" y="6935423"/>
          <a:ext cx="1293638" cy="608642"/>
        </a:xfrm>
        <a:prstGeom xmlns:a="http://schemas.openxmlformats.org/drawingml/2006/main" prst="roundRect">
          <a:avLst/>
        </a:prstGeom>
        <a:solidFill xmlns:a="http://schemas.openxmlformats.org/drawingml/2006/main">
          <a:srgbClr val="FADCC0"/>
        </a:solidFill>
        <a:ln xmlns:a="http://schemas.openxmlformats.org/drawingml/2006/main">
          <a:solidFill>
            <a:srgbClr val="E97200"/>
          </a:solidFill>
        </a:ln>
      </cdr:spPr>
      <cdr:style>
        <a:lnRef xmlns:a="http://schemas.openxmlformats.org/drawingml/2006/main" idx="2">
          <a:schemeClr val="accent2"/>
        </a:lnRef>
        <a:fillRef xmlns:a="http://schemas.openxmlformats.org/drawingml/2006/main" idx="1">
          <a:schemeClr val="lt1"/>
        </a:fillRef>
        <a:effectRef xmlns:a="http://schemas.openxmlformats.org/drawingml/2006/main" idx="0">
          <a:schemeClr val="accent2"/>
        </a:effectRef>
        <a:fontRef xmlns:a="http://schemas.openxmlformats.org/drawingml/2006/main" idx="minor">
          <a:schemeClr val="dk1"/>
        </a:fontRef>
      </cdr:style>
      <cdr:txBody>
        <a:bodyPr xmlns:a="http://schemas.openxmlformats.org/drawingml/2006/main" anchor="ct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ctr"/>
          <a:fld id="{E5AB3B58-90A2-4FEC-9087-D4AB0B2CB96E}" type="TxLink">
            <a:rPr lang="en-US" sz="1100" b="0" i="0" u="none" strike="noStrike">
              <a:solidFill>
                <a:srgbClr val="000000"/>
              </a:solidFill>
              <a:latin typeface="Arial"/>
              <a:cs typeface="Arial"/>
            </a:rPr>
            <a:pPr algn="ctr"/>
            <a:t>Influencing</a:t>
          </a:fld>
          <a:endParaRPr lang="en-US" sz="1200" baseline="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0.09364</cdr:x>
      <cdr:y>0.51383</cdr:y>
    </cdr:from>
    <cdr:to>
      <cdr:x>0.90978</cdr:x>
      <cdr:y>0.51886</cdr:y>
    </cdr:to>
    <cdr:cxnSp macro="">
      <cdr:nvCxnSpPr>
        <cdr:cNvPr id="10" name="Straight Connector 9">
          <a:extLst xmlns:a="http://schemas.openxmlformats.org/drawingml/2006/main">
            <a:ext uri="{FF2B5EF4-FFF2-40B4-BE49-F238E27FC236}">
              <a16:creationId xmlns:a16="http://schemas.microsoft.com/office/drawing/2014/main" id="{3E102544-CB6E-46AF-A32E-7086011159D1}"/>
            </a:ext>
          </a:extLst>
        </cdr:cNvPr>
        <cdr:cNvCxnSpPr/>
      </cdr:nvCxnSpPr>
      <cdr:spPr>
        <a:xfrm xmlns:a="http://schemas.openxmlformats.org/drawingml/2006/main" flipV="1">
          <a:off x="627433" y="3973440"/>
          <a:ext cx="5468626" cy="38897"/>
        </a:xfrm>
        <a:prstGeom xmlns:a="http://schemas.openxmlformats.org/drawingml/2006/main" prst="line">
          <a:avLst/>
        </a:prstGeom>
        <a:ln xmlns:a="http://schemas.openxmlformats.org/drawingml/2006/main">
          <a:solidFill>
            <a:srgbClr val="B84563"/>
          </a:solidFill>
        </a:ln>
      </cdr:spPr>
      <cdr:style>
        <a:lnRef xmlns:a="http://schemas.openxmlformats.org/drawingml/2006/main" idx="1">
          <a:schemeClr val="accent3"/>
        </a:lnRef>
        <a:fillRef xmlns:a="http://schemas.openxmlformats.org/drawingml/2006/main" idx="0">
          <a:schemeClr val="accent3"/>
        </a:fillRef>
        <a:effectRef xmlns:a="http://schemas.openxmlformats.org/drawingml/2006/main" idx="0">
          <a:schemeClr val="accent3"/>
        </a:effectRef>
        <a:fontRef xmlns:a="http://schemas.openxmlformats.org/drawingml/2006/main" idx="minor">
          <a:schemeClr val="tx1"/>
        </a:fontRef>
      </cdr:style>
    </cdr:cxnSp>
  </cdr:relSizeAnchor>
  <cdr:relSizeAnchor xmlns:cdr="http://schemas.openxmlformats.org/drawingml/2006/chartDrawing">
    <cdr:from>
      <cdr:x>0.50425</cdr:x>
      <cdr:y>0.14889</cdr:y>
    </cdr:from>
    <cdr:to>
      <cdr:x>0.50763</cdr:x>
      <cdr:y>0.84716</cdr:y>
    </cdr:to>
    <cdr:cxnSp macro="">
      <cdr:nvCxnSpPr>
        <cdr:cNvPr id="12" name="Straight Connector 11">
          <a:extLst xmlns:a="http://schemas.openxmlformats.org/drawingml/2006/main">
            <a:ext uri="{FF2B5EF4-FFF2-40B4-BE49-F238E27FC236}">
              <a16:creationId xmlns:a16="http://schemas.microsoft.com/office/drawing/2014/main" id="{F92E5351-DDEB-4A60-B043-C93CFF0C2F13}"/>
            </a:ext>
          </a:extLst>
        </cdr:cNvPr>
        <cdr:cNvCxnSpPr/>
      </cdr:nvCxnSpPr>
      <cdr:spPr>
        <a:xfrm xmlns:a="http://schemas.openxmlformats.org/drawingml/2006/main">
          <a:off x="3378809" y="1151373"/>
          <a:ext cx="22648" cy="5399754"/>
        </a:xfrm>
        <a:prstGeom xmlns:a="http://schemas.openxmlformats.org/drawingml/2006/main" prst="line">
          <a:avLst/>
        </a:prstGeom>
        <a:ln xmlns:a="http://schemas.openxmlformats.org/drawingml/2006/main">
          <a:solidFill>
            <a:srgbClr val="B84563"/>
          </a:solidFill>
        </a:ln>
      </cdr:spPr>
      <cdr:style>
        <a:lnRef xmlns:a="http://schemas.openxmlformats.org/drawingml/2006/main" idx="1">
          <a:schemeClr val="accent3"/>
        </a:lnRef>
        <a:fillRef xmlns:a="http://schemas.openxmlformats.org/drawingml/2006/main" idx="0">
          <a:schemeClr val="accent3"/>
        </a:fillRef>
        <a:effectRef xmlns:a="http://schemas.openxmlformats.org/drawingml/2006/main" idx="0">
          <a:schemeClr val="accent3"/>
        </a:effectRef>
        <a:fontRef xmlns:a="http://schemas.openxmlformats.org/drawingml/2006/main" idx="minor">
          <a:schemeClr val="tx1"/>
        </a:fontRef>
      </cdr:style>
    </cdr:cxnSp>
  </cdr:relSizeAnchor>
</c:userShapes>
</file>

<file path=xl/drawings/drawing6.xml><?xml version="1.0" encoding="utf-8"?>
<xdr:wsDr xmlns:xdr="http://schemas.openxmlformats.org/drawingml/2006/spreadsheetDrawing" xmlns:a="http://schemas.openxmlformats.org/drawingml/2006/main">
  <xdr:twoCellAnchor>
    <xdr:from>
      <xdr:col>0</xdr:col>
      <xdr:colOff>1</xdr:colOff>
      <xdr:row>6</xdr:row>
      <xdr:rowOff>18235</xdr:rowOff>
    </xdr:from>
    <xdr:to>
      <xdr:col>6</xdr:col>
      <xdr:colOff>638736</xdr:colOff>
      <xdr:row>44</xdr:row>
      <xdr:rowOff>106952</xdr:rowOff>
    </xdr:to>
    <xdr:graphicFrame macro="">
      <xdr:nvGraphicFramePr>
        <xdr:cNvPr id="2" name="Chart 1">
          <a:extLst>
            <a:ext uri="{FF2B5EF4-FFF2-40B4-BE49-F238E27FC236}">
              <a16:creationId xmlns:a16="http://schemas.microsoft.com/office/drawing/2014/main" id="{8B716EFE-4F25-E3E8-1BDC-37BC7DECDAF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13606</xdr:colOff>
      <xdr:row>2</xdr:row>
      <xdr:rowOff>1</xdr:rowOff>
    </xdr:from>
    <xdr:to>
      <xdr:col>19</xdr:col>
      <xdr:colOff>748392</xdr:colOff>
      <xdr:row>27</xdr:row>
      <xdr:rowOff>192181</xdr:rowOff>
    </xdr:to>
    <xdr:graphicFrame macro="">
      <xdr:nvGraphicFramePr>
        <xdr:cNvPr id="6" name="Chart 5">
          <a:extLst>
            <a:ext uri="{FF2B5EF4-FFF2-40B4-BE49-F238E27FC236}">
              <a16:creationId xmlns:a16="http://schemas.microsoft.com/office/drawing/2014/main" id="{4E991C41-FF2F-4BB6-B95A-709D4CB0DB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34636</xdr:colOff>
      <xdr:row>1</xdr:row>
      <xdr:rowOff>155864</xdr:rowOff>
    </xdr:from>
    <xdr:to>
      <xdr:col>13</xdr:col>
      <xdr:colOff>631075</xdr:colOff>
      <xdr:row>44</xdr:row>
      <xdr:rowOff>126941</xdr:rowOff>
    </xdr:to>
    <xdr:graphicFrame macro="">
      <xdr:nvGraphicFramePr>
        <xdr:cNvPr id="3" name="Chart 2">
          <a:extLst>
            <a:ext uri="{FF2B5EF4-FFF2-40B4-BE49-F238E27FC236}">
              <a16:creationId xmlns:a16="http://schemas.microsoft.com/office/drawing/2014/main" id="{3BD73586-5011-495F-A088-291693433AA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5888</xdr:colOff>
      <xdr:row>9</xdr:row>
      <xdr:rowOff>92133</xdr:rowOff>
    </xdr:from>
    <xdr:to>
      <xdr:col>13</xdr:col>
      <xdr:colOff>196214</xdr:colOff>
      <xdr:row>9</xdr:row>
      <xdr:rowOff>92133</xdr:rowOff>
    </xdr:to>
    <xdr:cxnSp macro="">
      <xdr:nvCxnSpPr>
        <xdr:cNvPr id="5" name="Straight Connector 4">
          <a:extLst>
            <a:ext uri="{FF2B5EF4-FFF2-40B4-BE49-F238E27FC236}">
              <a16:creationId xmlns:a16="http://schemas.microsoft.com/office/drawing/2014/main" id="{D75ECA7F-7869-6FBB-D399-1ED6E18FC3CF}"/>
            </a:ext>
          </a:extLst>
        </xdr:cNvPr>
        <xdr:cNvCxnSpPr/>
      </xdr:nvCxnSpPr>
      <xdr:spPr>
        <a:xfrm>
          <a:off x="7625888" y="2308860"/>
          <a:ext cx="4866235" cy="0"/>
        </a:xfrm>
        <a:prstGeom prst="line">
          <a:avLst/>
        </a:prstGeom>
      </xdr:spPr>
      <xdr:style>
        <a:lnRef idx="2">
          <a:schemeClr val="accent5"/>
        </a:lnRef>
        <a:fillRef idx="0">
          <a:schemeClr val="accent5"/>
        </a:fillRef>
        <a:effectRef idx="1">
          <a:schemeClr val="accent5"/>
        </a:effectRef>
        <a:fontRef idx="minor">
          <a:schemeClr val="tx1"/>
        </a:fontRef>
      </xdr:style>
    </xdr:cxnSp>
    <xdr:clientData/>
  </xdr:twoCellAnchor>
  <xdr:twoCellAnchor>
    <xdr:from>
      <xdr:col>7</xdr:col>
      <xdr:colOff>11605</xdr:colOff>
      <xdr:row>36</xdr:row>
      <xdr:rowOff>225318</xdr:rowOff>
    </xdr:from>
    <xdr:to>
      <xdr:col>13</xdr:col>
      <xdr:colOff>163831</xdr:colOff>
      <xdr:row>36</xdr:row>
      <xdr:rowOff>225318</xdr:rowOff>
    </xdr:to>
    <xdr:cxnSp macro="">
      <xdr:nvCxnSpPr>
        <xdr:cNvPr id="7" name="Straight Connector 6">
          <a:extLst>
            <a:ext uri="{FF2B5EF4-FFF2-40B4-BE49-F238E27FC236}">
              <a16:creationId xmlns:a16="http://schemas.microsoft.com/office/drawing/2014/main" id="{8E6B49CB-4C7B-4116-8EA7-7A2181C73C99}"/>
            </a:ext>
          </a:extLst>
        </xdr:cNvPr>
        <xdr:cNvCxnSpPr/>
      </xdr:nvCxnSpPr>
      <xdr:spPr>
        <a:xfrm>
          <a:off x="7631605" y="8520727"/>
          <a:ext cx="4828135" cy="0"/>
        </a:xfrm>
        <a:prstGeom prst="line">
          <a:avLst/>
        </a:prstGeom>
      </xdr:spPr>
      <xdr:style>
        <a:lnRef idx="2">
          <a:schemeClr val="accent5"/>
        </a:lnRef>
        <a:fillRef idx="0">
          <a:schemeClr val="accent5"/>
        </a:fillRef>
        <a:effectRef idx="1">
          <a:schemeClr val="accent5"/>
        </a:effectRef>
        <a:fontRef idx="minor">
          <a:schemeClr val="tx1"/>
        </a:fontRef>
      </xdr:style>
    </xdr:cxnSp>
    <xdr:clientData/>
  </xdr:two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7527AB19-495C-460F-A8BA-994109AB63C9}" autoFormatId="16" applyNumberFormats="0" applyBorderFormats="0" applyFontFormats="0" applyPatternFormats="0" applyAlignmentFormats="0" applyWidthHeightFormats="0">
  <queryTableRefresh nextId="44">
    <queryTableFields count="10">
      <queryTableField id="1" name="Full Name Conc" tableColumnId="1"/>
      <queryTableField id="2" name="Full Name Theme Conc" tableColumnId="2"/>
      <queryTableField id="3" name="Identifier 1" tableColumnId="3"/>
      <queryTableField id="4" name="Identifier 2" tableColumnId="4"/>
      <queryTableField id="5" name="First Name" tableColumnId="5"/>
      <queryTableField id="6" name="Surname" tableColumnId="6"/>
      <queryTableField id="7" name="Email Address" tableColumnId="7"/>
      <queryTableField id="8" name="Date" tableColumnId="8"/>
      <queryTableField id="9" name="Theme Ranking" tableColumnId="9"/>
      <queryTableField id="10" name="Theme" tableColumnId="10"/>
    </queryTableFields>
  </queryTableRefresh>
</queryTable>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_rels/table3.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FA1B587A-92D4-4861-87C6-BB57C40BCD30}" name="Table8" displayName="Table8" ref="Y48:AA82" totalsRowShown="0" headerRowDxfId="81">
  <autoFilter ref="Y48:AA82" xr:uid="{FA1B587A-92D4-4861-87C6-BB57C40BCD30}"/>
  <tableColumns count="3">
    <tableColumn id="1" xr3:uid="{C82D3432-A228-4260-B402-DCBB45C04137}" name="Theme" dataDxfId="80"/>
    <tableColumn id="2" xr3:uid="{E91B9CB0-A855-4B82-B30D-EA5BBD7DEB93}" name="Domain" dataDxfId="79"/>
    <tableColumn id="3" xr3:uid="{5A7AFEF5-0310-45B4-AE37-C3662AAE2424}" name="Top 5" dataDxfId="78">
      <calculatedColumnFormula>COUNTIF(INDEX($BX$9:$DE$58,,MATCH(Table8[[#This Row],[Theme]],$BX$6:$DE$6,0)),"&lt;=5")</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6B20073-549F-4EA8-A387-3B04863F6749}" name="Table811" displayName="Table811" ref="Y48:AA82" totalsRowShown="0" headerRowDxfId="77">
  <autoFilter ref="Y48:AA82" xr:uid="{FA1B587A-92D4-4861-87C6-BB57C40BCD30}"/>
  <tableColumns count="3">
    <tableColumn id="1" xr3:uid="{5B530F17-CF4B-437E-8D30-8CA0AB20FF07}" name="Theme" dataDxfId="76"/>
    <tableColumn id="2" xr3:uid="{B2AC960A-EF4C-443E-B0BE-1EF8DB9EB1E2}" name="Domain" dataDxfId="75"/>
    <tableColumn id="3" xr3:uid="{CD1C1ADE-0FB1-497B-8F2B-C2D1A1C09926}" name="Top 5" dataDxfId="74">
      <calculatedColumnFormula>COUNTIF(INDEX($BQ$9:$CX$58,,MATCH(Table811[[#This Row],[Theme]],$BQ$6:$CX$6,0)),"&lt;=5")</calculatedColumnFormula>
    </tableColum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F1F81ADB-D1FE-4CAA-9E42-5ADA71DBF258}" name="Data_Table_1" displayName="Data_Table_1" ref="A1:J2" tableType="queryTable" insertRow="1" totalsRowShown="0">
  <autoFilter ref="A1:J2" xr:uid="{F1F81ADB-D1FE-4CAA-9E42-5ADA71DBF258}"/>
  <tableColumns count="10">
    <tableColumn id="1" xr3:uid="{3E8C9298-D057-44E7-B411-2A659C24C980}" uniqueName="1" name="Full Name Conc" queryTableFieldId="1"/>
    <tableColumn id="2" xr3:uid="{630F3F2C-E85E-45E6-87E1-397E9EC18765}" uniqueName="2" name="Full Name Theme Conc" queryTableFieldId="2"/>
    <tableColumn id="3" xr3:uid="{5CCAF9AF-FBDB-4F13-92B3-3BBC46414561}" uniqueName="3" name="Identifier 1" queryTableFieldId="3"/>
    <tableColumn id="4" xr3:uid="{29896C08-BE2B-4A8A-8251-52601FE4FE14}" uniqueName="4" name="Identifier 2" queryTableFieldId="4"/>
    <tableColumn id="5" xr3:uid="{E2BBBC2C-4165-45DA-B9DB-72530A884B2F}" uniqueName="5" name="First Name" queryTableFieldId="5"/>
    <tableColumn id="6" xr3:uid="{6B7B114E-9894-4FF5-8CBF-4742224FEE9B}" uniqueName="6" name="Surname" queryTableFieldId="6"/>
    <tableColumn id="7" xr3:uid="{78C30EE0-E591-4228-BE71-8A94EB6BF60C}" uniqueName="7" name="Email Address" queryTableFieldId="7"/>
    <tableColumn id="8" xr3:uid="{BE6F0DBB-59EF-47BB-B39F-C6AADFA736FA}" uniqueName="8" name="Date" queryTableFieldId="8"/>
    <tableColumn id="9" xr3:uid="{300B4B52-4E1C-4FD9-8901-2B812202E2E4}" uniqueName="9" name="Theme Ranking" queryTableFieldId="9"/>
    <tableColumn id="10" xr3:uid="{937ABABA-F0D1-4F1D-9957-A1927062199E}" uniqueName="10" name="Theme" queryTableFieldId="10"/>
  </tableColumns>
  <tableStyleInfo name="TableStyleMedium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1254A06-A0EE-4795-97DE-B54431B31A71}" name="Data_Table" displayName="Data_Table" ref="A3:AO53" totalsRowShown="0" headerRowDxfId="65" headerRowBorderDxfId="63" tableBorderDxfId="64" headerRowCellStyle="Normal 2" dataCellStyle="Normal 2">
  <autoFilter ref="A3:AO53" xr:uid="{F1254A06-A0EE-4795-97DE-B54431B31A71}"/>
  <tableColumns count="41">
    <tableColumn id="41" xr3:uid="{744B961F-C1FC-4BAB-99F7-94E48BAD4E9B}" name="Full Name Conc" dataDxfId="62" dataCellStyle="Normal 2">
      <calculatedColumnFormula>Data_Table[[#This Row],[First Name]]&amp;" "&amp;Data_Table[[#This Row],[Surname]]</calculatedColumnFormula>
    </tableColumn>
    <tableColumn id="39" xr3:uid="{C8CE8634-B8EC-495A-9D66-5841F63C0C00}" name="Identifier 1" dataDxfId="61" dataCellStyle="Normal 2"/>
    <tableColumn id="40" xr3:uid="{B045E575-4AF6-4916-AD35-B318A17B9D94}" name="Identifier 2" dataDxfId="60" dataCellStyle="Normal 2"/>
    <tableColumn id="1" xr3:uid="{3957A55E-2F72-4D65-B401-8EE1CCC6DC25}" name="First Name" dataDxfId="59" dataCellStyle="Normal 2"/>
    <tableColumn id="2" xr3:uid="{46BF0686-E484-4A45-A562-26FD78DF31FC}" name="Surname" dataDxfId="58" dataCellStyle="Normal 2"/>
    <tableColumn id="3" xr3:uid="{929DCEB3-D958-4FB7-8F64-4FFB8A3744E5}" name="Email Address" dataDxfId="57" dataCellStyle="Normal 2"/>
    <tableColumn id="4" xr3:uid="{AC9736D9-6413-441F-91B0-283D94A91ECC}" name="Date" dataDxfId="56" dataCellStyle="Normal 2"/>
    <tableColumn id="5" xr3:uid="{D15762D7-508A-4050-A048-23ADF1CC637D}" name="1" dataDxfId="55" dataCellStyle="Normal 2"/>
    <tableColumn id="6" xr3:uid="{F8DDD898-5526-4948-8317-5A900C5CF23A}" name="2" dataDxfId="54" dataCellStyle="Normal 2"/>
    <tableColumn id="7" xr3:uid="{5BDF1A3B-059B-4E40-9033-7E5E274452D6}" name="3" dataDxfId="53" dataCellStyle="Normal 2"/>
    <tableColumn id="8" xr3:uid="{1D3FA57E-5EAE-454D-BCB4-F096CD82AD12}" name="4" dataDxfId="52" dataCellStyle="Normal 2"/>
    <tableColumn id="9" xr3:uid="{A9714E22-9159-417A-AB98-288D2446F60E}" name="5" dataDxfId="51" dataCellStyle="Normal 2"/>
    <tableColumn id="10" xr3:uid="{CA6E730B-8ED7-426D-9FAF-CF307FADE89E}" name="6" dataDxfId="50" dataCellStyle="Normal 2"/>
    <tableColumn id="11" xr3:uid="{573C9D51-CEFA-46CA-956E-59A028961310}" name="7" dataDxfId="49" dataCellStyle="Normal 2"/>
    <tableColumn id="12" xr3:uid="{627C02A5-5305-4A66-B102-3750695F5F57}" name="8" dataDxfId="48" dataCellStyle="Normal 2"/>
    <tableColumn id="13" xr3:uid="{ACA910EB-A67B-49CB-80FE-ECC8814F07E4}" name="9" dataDxfId="47" dataCellStyle="Normal 2"/>
    <tableColumn id="14" xr3:uid="{20584232-79C7-4E97-9D10-C46F84BDB6FC}" name="10" dataDxfId="46" dataCellStyle="Normal 2"/>
    <tableColumn id="15" xr3:uid="{896B0FDE-647E-4CA6-999A-00AF833F145D}" name="11" dataDxfId="45" dataCellStyle="Normal 2"/>
    <tableColumn id="16" xr3:uid="{E32AF41E-C9D7-4C47-AF04-A9C8ECF6BADD}" name="12" dataDxfId="44" dataCellStyle="Normal 2"/>
    <tableColumn id="17" xr3:uid="{A6BF1924-1D43-4B65-83E1-11E85CAAD05E}" name="13" dataDxfId="43" dataCellStyle="Normal 2"/>
    <tableColumn id="18" xr3:uid="{CC81708E-82DC-4777-B62A-E091C22A2525}" name="14" dataDxfId="42" dataCellStyle="Normal 2"/>
    <tableColumn id="19" xr3:uid="{D6C37729-FF25-402C-B0DA-A3C96EDCA021}" name="15" dataDxfId="41" dataCellStyle="Normal 2"/>
    <tableColumn id="20" xr3:uid="{F6B27D81-40B0-4006-83C8-5FEACB71E1CF}" name="16" dataDxfId="40" dataCellStyle="Normal 2"/>
    <tableColumn id="21" xr3:uid="{E0538C1F-9E03-4CA6-8F51-EBAFC8C43BAD}" name="17" dataDxfId="39" dataCellStyle="Normal 2"/>
    <tableColumn id="22" xr3:uid="{7977FB94-7F38-4B12-A6A7-3D0BC7F5F7A2}" name="18" dataDxfId="38" dataCellStyle="Normal 2"/>
    <tableColumn id="23" xr3:uid="{64D1BDBF-C0E5-4CBE-AB06-0B4273A13EF7}" name="19" dataDxfId="37" dataCellStyle="Normal 2"/>
    <tableColumn id="24" xr3:uid="{D56ACA82-1A21-42FD-A063-562570A09C9E}" name="20" dataDxfId="36" dataCellStyle="Normal 2"/>
    <tableColumn id="25" xr3:uid="{A802E485-7E37-471A-8A94-AADDCDFCA914}" name="21" dataDxfId="35" dataCellStyle="Normal 2"/>
    <tableColumn id="26" xr3:uid="{6F09684B-783A-4CCD-821F-308CC2C5BCF4}" name="22" dataDxfId="34" dataCellStyle="Normal 2"/>
    <tableColumn id="27" xr3:uid="{2C2DC492-BC97-4F91-A08E-1D1C5533E8BC}" name="23" dataDxfId="33" dataCellStyle="Normal 2"/>
    <tableColumn id="28" xr3:uid="{44768E0F-EFB2-48EA-AF2A-1D817CCA5982}" name="24" dataDxfId="32" dataCellStyle="Normal 2"/>
    <tableColumn id="29" xr3:uid="{9BEBAC8D-39B7-423C-8CC3-C35D264ED760}" name="25" dataDxfId="31" dataCellStyle="Normal 2"/>
    <tableColumn id="30" xr3:uid="{E54B8AEA-8B3B-44A7-B1FE-C9D20F4A8ED4}" name="26" dataDxfId="30" dataCellStyle="Normal 2"/>
    <tableColumn id="31" xr3:uid="{F3A0C0D2-A10C-45C9-882B-92D8E7900594}" name="27" dataDxfId="29" dataCellStyle="Normal 2"/>
    <tableColumn id="32" xr3:uid="{EAF61C83-7790-47EA-A115-F43A8B2F12C1}" name="28" dataDxfId="28" dataCellStyle="Normal 2"/>
    <tableColumn id="33" xr3:uid="{DBCA2CB4-F42B-4B3F-9FA6-1A5018D27498}" name="29" dataDxfId="27" dataCellStyle="Normal 2"/>
    <tableColumn id="34" xr3:uid="{DFDCC240-E1DD-46E8-BCA4-99D36D562BD7}" name="30" dataDxfId="26" dataCellStyle="Normal 2"/>
    <tableColumn id="35" xr3:uid="{2629A1FB-3454-451A-982C-C06C62193717}" name="31" dataDxfId="25" dataCellStyle="Normal 2"/>
    <tableColumn id="36" xr3:uid="{35A291BA-B7FE-4423-A58C-C1A35203DDBD}" name="32" dataDxfId="24" dataCellStyle="Normal 2"/>
    <tableColumn id="37" xr3:uid="{D7A23651-2CBB-4E2F-BA48-5E52B409A183}" name="33" dataDxfId="23" dataCellStyle="Normal 2"/>
    <tableColumn id="38" xr3:uid="{0D378705-A450-4C3C-8663-31B93E78EB3B}" name="34" dataDxfId="22" dataCellStyle="Normal 2"/>
  </tableColumns>
  <tableStyleInfo name="TableStyleMedium6"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1AE8856-1ED9-4AD5-B6C6-51911A59CD30}" name="Theme_Details" displayName="Theme_Details" ref="B3:H7" totalsRowShown="0" dataDxfId="73">
  <autoFilter ref="B3:H7" xr:uid="{51AE8856-1ED9-4AD5-B6C6-51911A59CD30}"/>
  <tableColumns count="7">
    <tableColumn id="1" xr3:uid="{7DC02BD1-7DB3-4765-A936-509F75AE6BBE}" name="Domain" dataDxfId="72"/>
    <tableColumn id="2" xr3:uid="{C5357B39-6AEB-41A0-906E-656D99341748}" name="Long Name" dataDxfId="71"/>
    <tableColumn id="3" xr3:uid="{9BA6406B-C458-4862-96E0-91086AF3D917}" name="Map Statement" dataDxfId="70"/>
    <tableColumn id="4" xr3:uid="{92ED7103-E5DD-4BC6-9650-03A836EF9EEE}" name="Domain Description" dataDxfId="69"/>
    <tableColumn id="5" xr3:uid="{3B38E7A2-18EF-40C5-9477-BE80246757BA}" name="Domain Contribution" dataDxfId="68"/>
    <tableColumn id="6" xr3:uid="{8711D035-7E22-4EF5-8840-DA501582427F}" name="Domain Team Gap Text" dataDxfId="67"/>
    <tableColumn id="7" xr3:uid="{4407B2FA-2374-4A33-A41A-AEF96B51F91A}" name="Domain Individual Gap Text" dataDxfId="66"/>
  </tableColumns>
  <tableStyleInfo name="TableStyleMedium13"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BAB7E2DC-C9A0-4124-B60C-C0AB06E99799}" name="Theme_Ranges" displayName="Theme_Ranges" ref="J3:L8" totalsRowShown="0">
  <autoFilter ref="J3:L8" xr:uid="{BAB7E2DC-C9A0-4124-B60C-C0AB06E99799}"/>
  <tableColumns count="3">
    <tableColumn id="1" xr3:uid="{229A6D83-87E1-449B-97DF-065BD838246E}" name="Theme Ranges"/>
    <tableColumn id="2" xr3:uid="{E3A7A9B0-AACC-460A-BB52-0E6E7AEFE8F4}" name="Upper Limit"/>
    <tableColumn id="3" xr3:uid="{C58EC8CE-BD5A-4B1F-8F50-0A87A60A6C44}" name="Lower Limit"/>
  </tableColumns>
  <tableStyleInfo name="TableStyleMedium13"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3F9D77F4-A810-470F-857D-4313F02817C1}" name="Identifier_1_Options" displayName="Identifier_1_Options" ref="N3:N7" totalsRowShown="0">
  <autoFilter ref="N3:N7" xr:uid="{3F9D77F4-A810-470F-857D-4313F02817C1}"/>
  <tableColumns count="1">
    <tableColumn id="1" xr3:uid="{91CEA108-DB21-4CE2-8B9D-334776022B46}" name="Identifier 1"/>
  </tableColumns>
  <tableStyleInfo name="TableStyleMedium13"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40557FFB-C1DA-4102-8BEA-93062C89C8A2}" name="Indentifier_2_Options" displayName="Indentifier_2_Options" ref="P3:P8" totalsRowShown="0">
  <autoFilter ref="P3:P8" xr:uid="{40557FFB-C1DA-4102-8BEA-93062C89C8A2}"/>
  <tableColumns count="1">
    <tableColumn id="1" xr3:uid="{6112E17F-8E53-4091-825F-83DEDE391D64}" name="Identifier 2"/>
  </tableColumns>
  <tableStyleInfo name="TableStyleMedium13"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9717DE2F-BA42-4688-82FB-50BD442CC0B8}" name="Theme_Detail" displayName="Theme_Detail" ref="B3:V37" totalsRowShown="0">
  <autoFilter ref="B3:V37" xr:uid="{9717DE2F-BA42-4688-82FB-50BD442CC0B8}"/>
  <tableColumns count="21">
    <tableColumn id="1" xr3:uid="{50352E3F-1E0A-4229-BC32-9DCA07D533FB}" name="Choose Theme"/>
    <tableColumn id="2" xr3:uid="{7A17A007-23AF-4326-A78B-82D9C10D3106}" name="Domain"/>
    <tableColumn id="3" xr3:uid="{9742B94C-BA97-482E-BF9E-691856FFD12E}" name="Descriptive Words"/>
    <tableColumn id="4" xr3:uid="{6773B4EA-E4F9-4CE4-9D31-BE86C3CE3D83}" name="Short Description"/>
    <tableColumn id="5" xr3:uid="{F7A8FC8D-FFBE-4EC7-86B1-3E6ABF011D45}" name="Local Theme"/>
    <tableColumn id="6" xr3:uid="{86E96CCB-6723-4EC2-BF10-0EF0B4FE99EF}" name="The Role I Play"/>
    <tableColumn id="7" xr3:uid="{26372A07-9496-47E4-AC5B-43DFBDB2771C}" name="I am (being)"/>
    <tableColumn id="8" xr3:uid="{A46D100B-2504-4FD4-946F-0B4DF616CCDD}" name="I will (doing)"/>
    <tableColumn id="9" xr3:uid="{EDC8C9D0-28CD-4A17-B822-05E55A2B6B85}" name="The Value I Bring"/>
    <tableColumn id="10" xr3:uid="{B0F7777F-D390-41CD-A846-375FC1C80450}" name="The Needs I Have_x000a_(Give me..)"/>
    <tableColumn id="11" xr3:uid="{E1B3B24A-107F-4D52-8ED0-1CD834EC9F0D}" name="My Motivators (I Love)"/>
    <tableColumn id="12" xr3:uid="{57B04DC7-6B01-4D35-9E85-1126C3D4745C}" name="My Demotivators _x000a_(I Dislike)"/>
    <tableColumn id="13" xr3:uid="{856B9EDE-A2F1-4474-91B3-B8D6A0B5F1FB}" name="Metaphor / Image"/>
    <tableColumn id="14" xr3:uid="{059A4C7D-CBE5-45B1-B66B-25B1384B5E96}" name="Barrier Label"/>
    <tableColumn id="15" xr3:uid="{5D830E7F-0705-40E2-954B-0CAC55013BAC}" name="I Bring, I Need"/>
    <tableColumn id="16" xr3:uid="{BE20D4DA-B619-448E-B6FE-E37FB7F59E70}" name="Theme Comparisons"/>
    <tableColumn id="17" xr3:uid="{14948F36-A12A-43F5-BD95-193EBB91F91C}" name="Theme Comparisons 2"/>
    <tableColumn id="18" xr3:uid="{A2C01A51-8272-4CAB-94D1-6349456167A9}" name="The Value I Bring2"/>
    <tableColumn id="19" xr3:uid="{33A67FF8-B28B-4A8A-A853-26DD7942EC45}" name="The Needs I Have_x000a_(Give me..)3"/>
    <tableColumn id="20" xr3:uid="{9334B832-AA23-43F8-B283-857E7ACD5ED5}" name="Description"/>
    <tableColumn id="21" xr3:uid="{C73156E4-AD50-4FF3-BC6A-545790C0BDA7}" name="V Short Description"/>
  </tableColumns>
  <tableStyleInfo name="TableStyleMedium6" showFirstColumn="0" showLastColumn="0" showRowStripes="1" showColumnStripes="0"/>
</table>
</file>

<file path=xl/theme/theme1.xml><?xml version="1.0" encoding="utf-8"?>
<a:theme xmlns:a="http://schemas.openxmlformats.org/drawingml/2006/main" name="Office Theme">
  <a:themeElements>
    <a:clrScheme name="Miova">
      <a:dk1>
        <a:sysClr val="windowText" lastClr="000000"/>
      </a:dk1>
      <a:lt1>
        <a:sysClr val="window" lastClr="FFFFFF"/>
      </a:lt1>
      <a:dk2>
        <a:srgbClr val="0E2841"/>
      </a:dk2>
      <a:lt2>
        <a:srgbClr val="E8E8E8"/>
      </a:lt2>
      <a:accent1>
        <a:srgbClr val="7B2481"/>
      </a:accent1>
      <a:accent2>
        <a:srgbClr val="E97200"/>
      </a:accent2>
      <a:accent3>
        <a:srgbClr val="006FCB"/>
      </a:accent3>
      <a:accent4>
        <a:srgbClr val="00925C"/>
      </a:accent4>
      <a:accent5>
        <a:srgbClr val="671929"/>
      </a:accent5>
      <a:accent6>
        <a:srgbClr val="10394E"/>
      </a:accent6>
      <a:hlink>
        <a:srgbClr val="F37064"/>
      </a:hlink>
      <a:folHlink>
        <a:srgbClr val="A9C4E6"/>
      </a:folHlink>
    </a:clrScheme>
    <a:fontScheme name="Custom 2">
      <a:majorFont>
        <a:latin typeface="Work Sans"/>
        <a:ea typeface=""/>
        <a:cs typeface=""/>
      </a:majorFont>
      <a:minorFont>
        <a:latin typeface="Work Sans"/>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table" Target="../tables/table3.xml"/></Relationships>
</file>

<file path=xl/worksheets/_rels/sheet10.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_rels/sheet12.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table" Target="../tables/table6.xml"/><Relationship Id="rId1" Type="http://schemas.openxmlformats.org/officeDocument/2006/relationships/table" Target="../tables/table5.xml"/><Relationship Id="rId4" Type="http://schemas.openxmlformats.org/officeDocument/2006/relationships/table" Target="../tables/table8.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57D74-5F05-465F-8945-78C21493F1CD}">
  <sheetPr>
    <tabColor theme="8"/>
  </sheetPr>
  <dimension ref="A1:D28"/>
  <sheetViews>
    <sheetView showGridLines="0" tabSelected="1" workbookViewId="0">
      <selection activeCell="G9" sqref="G9"/>
    </sheetView>
  </sheetViews>
  <sheetFormatPr defaultRowHeight="17.399999999999999" x14ac:dyDescent="0.45"/>
  <sheetData>
    <row r="1" spans="1:4" x14ac:dyDescent="0.45">
      <c r="A1" s="117" t="e" vm="1">
        <v>#VALUE!</v>
      </c>
      <c r="B1" s="117"/>
      <c r="C1" s="117"/>
      <c r="D1" s="97"/>
    </row>
    <row r="2" spans="1:4" x14ac:dyDescent="0.45">
      <c r="A2" s="117"/>
      <c r="B2" s="117"/>
      <c r="C2" s="117"/>
      <c r="D2" s="97"/>
    </row>
    <row r="3" spans="1:4" x14ac:dyDescent="0.45">
      <c r="A3" s="117"/>
      <c r="B3" s="117"/>
      <c r="C3" s="117"/>
      <c r="D3" s="97"/>
    </row>
    <row r="4" spans="1:4" x14ac:dyDescent="0.45">
      <c r="A4" s="117"/>
      <c r="B4" s="117"/>
      <c r="C4" s="117"/>
      <c r="D4" s="97"/>
    </row>
    <row r="5" spans="1:4" x14ac:dyDescent="0.45">
      <c r="A5" s="97"/>
      <c r="B5" s="97"/>
      <c r="C5" s="97"/>
    </row>
    <row r="6" spans="1:4" ht="21.6" x14ac:dyDescent="0.55000000000000004">
      <c r="A6" s="90" t="s">
        <v>758</v>
      </c>
    </row>
    <row r="8" spans="1:4" x14ac:dyDescent="0.45">
      <c r="A8" t="s">
        <v>777</v>
      </c>
    </row>
    <row r="10" spans="1:4" x14ac:dyDescent="0.45">
      <c r="B10" t="s">
        <v>778</v>
      </c>
    </row>
    <row r="11" spans="1:4" x14ac:dyDescent="0.45">
      <c r="B11" t="s">
        <v>779</v>
      </c>
    </row>
    <row r="12" spans="1:4" x14ac:dyDescent="0.45">
      <c r="B12" t="s">
        <v>780</v>
      </c>
    </row>
    <row r="13" spans="1:4" x14ac:dyDescent="0.45">
      <c r="B13" s="114" t="s">
        <v>781</v>
      </c>
    </row>
    <row r="14" spans="1:4" x14ac:dyDescent="0.45">
      <c r="B14" t="s">
        <v>782</v>
      </c>
    </row>
    <row r="27" spans="2:2" x14ac:dyDescent="0.45">
      <c r="B27" t="s">
        <v>783</v>
      </c>
    </row>
    <row r="28" spans="2:2" x14ac:dyDescent="0.45">
      <c r="B28" t="s">
        <v>784</v>
      </c>
    </row>
  </sheetData>
  <mergeCells count="1">
    <mergeCell ref="A1:C4"/>
  </mergeCells>
  <hyperlinks>
    <hyperlink ref="B13" location="Settings!N3" display="Identifer tables" xr:uid="{EABA3489-2F95-4593-93B3-DE38B8FBC53D}"/>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D1508F-9752-4EFC-901C-04382CE79BA7}">
  <sheetPr>
    <tabColor theme="1"/>
  </sheetPr>
  <dimension ref="A1"/>
  <sheetViews>
    <sheetView workbookViewId="0"/>
  </sheetViews>
  <sheetFormatPr defaultRowHeight="17.399999999999999" x14ac:dyDescent="0.4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B869B7-7CAA-43FA-AC67-A67A1EB78910}">
  <sheetPr>
    <tabColor theme="7" tint="0.59999389629810485"/>
    <pageSetUpPr fitToPage="1"/>
  </sheetPr>
  <dimension ref="A1:ED58"/>
  <sheetViews>
    <sheetView showGridLines="0" zoomScale="55" zoomScaleNormal="55" workbookViewId="0">
      <pane xSplit="5" ySplit="8" topLeftCell="F9" activePane="bottomRight" state="frozen"/>
      <selection activeCell="B1" sqref="B1"/>
      <selection pane="topRight" activeCell="F1" sqref="F1"/>
      <selection pane="bottomLeft" activeCell="B9" sqref="B9"/>
      <selection pane="bottomRight" activeCell="C24" sqref="C24"/>
    </sheetView>
  </sheetViews>
  <sheetFormatPr defaultRowHeight="17.399999999999999" outlineLevelRow="1" outlineLevelCol="2" x14ac:dyDescent="0.45"/>
  <cols>
    <col min="1" max="1" width="7.1796875" style="5" customWidth="1" outlineLevel="2"/>
    <col min="2" max="3" width="20.08984375" style="5" customWidth="1" outlineLevel="1"/>
    <col min="4" max="5" width="23.7265625" style="5" customWidth="1"/>
    <col min="6" max="6" width="2.7265625" style="5" customWidth="1"/>
    <col min="7" max="40" width="5" style="5" customWidth="1"/>
    <col min="41" max="41" width="2.7265625" style="5" customWidth="1"/>
    <col min="42" max="45" width="6.36328125" style="43" customWidth="1"/>
    <col min="46" max="46" width="2.26953125" style="5" hidden="1" customWidth="1" outlineLevel="1"/>
    <col min="47" max="47" width="6.81640625" style="5" hidden="1" customWidth="1" outlineLevel="1"/>
    <col min="48" max="48" width="7.6328125" style="5" hidden="1" customWidth="1" outlineLevel="1"/>
    <col min="49" max="54" width="6.81640625" style="5" hidden="1" customWidth="1" outlineLevel="1"/>
    <col min="55" max="87" width="7" style="5" hidden="1" customWidth="1" outlineLevel="1"/>
    <col min="88" max="88" width="5.6328125" style="5" hidden="1" customWidth="1" outlineLevel="1"/>
    <col min="89" max="133" width="8.7265625" style="5" hidden="1" customWidth="1" outlineLevel="1"/>
    <col min="134" max="134" width="8.7265625" style="5" collapsed="1"/>
    <col min="135" max="16384" width="8.7265625" style="5"/>
  </cols>
  <sheetData>
    <row r="1" spans="1:124" ht="28.2" x14ac:dyDescent="0.7">
      <c r="B1" s="131" t="s">
        <v>114</v>
      </c>
      <c r="C1" s="131"/>
      <c r="D1" s="131"/>
      <c r="E1" s="131"/>
      <c r="F1" s="131"/>
      <c r="G1" s="131"/>
      <c r="H1" s="131"/>
      <c r="I1" s="131"/>
      <c r="J1" s="131"/>
      <c r="K1" s="131"/>
      <c r="L1" s="131"/>
      <c r="M1" s="131"/>
      <c r="N1" s="131"/>
      <c r="O1" s="131"/>
      <c r="P1" s="131"/>
      <c r="Q1" s="131"/>
      <c r="R1" s="131"/>
      <c r="S1" s="131"/>
      <c r="T1" s="131"/>
      <c r="U1" s="131"/>
      <c r="V1" s="131"/>
      <c r="W1" s="131"/>
      <c r="X1" s="131"/>
      <c r="Y1" s="131"/>
      <c r="Z1" s="131"/>
      <c r="AA1" s="131"/>
      <c r="AB1" s="131"/>
      <c r="AC1" s="131"/>
      <c r="AD1" s="131"/>
      <c r="AE1" s="131"/>
      <c r="AF1" s="131"/>
      <c r="AG1" s="131"/>
      <c r="AH1" s="131"/>
      <c r="AI1" s="131"/>
      <c r="AJ1" s="131"/>
      <c r="AK1" s="131"/>
      <c r="AL1" s="131"/>
      <c r="AM1" s="131"/>
      <c r="AN1" s="131"/>
      <c r="AO1" s="131"/>
      <c r="AP1" s="131"/>
      <c r="AQ1" s="131"/>
      <c r="AR1" s="131"/>
      <c r="AS1" s="131"/>
    </row>
    <row r="2" spans="1:124" ht="21.6" customHeight="1" x14ac:dyDescent="0.45">
      <c r="B2" s="77"/>
      <c r="C2" s="75"/>
      <c r="D2" s="76" t="s">
        <v>763</v>
      </c>
      <c r="E2" s="98" t="s">
        <v>104</v>
      </c>
      <c r="G2" s="132" t="s">
        <v>41</v>
      </c>
      <c r="H2" s="133"/>
      <c r="I2" s="133"/>
      <c r="J2" s="133"/>
      <c r="K2" s="133"/>
      <c r="L2" s="133"/>
      <c r="M2" s="133"/>
      <c r="N2" s="133"/>
      <c r="O2" s="134"/>
      <c r="P2" s="135" t="s">
        <v>110</v>
      </c>
      <c r="Q2" s="136"/>
      <c r="R2" s="136"/>
      <c r="S2" s="136"/>
      <c r="T2" s="136"/>
      <c r="U2" s="136"/>
      <c r="V2" s="136"/>
      <c r="W2" s="137"/>
      <c r="X2" s="138" t="s">
        <v>44</v>
      </c>
      <c r="Y2" s="139"/>
      <c r="Z2" s="139"/>
      <c r="AA2" s="139"/>
      <c r="AB2" s="139"/>
      <c r="AC2" s="139"/>
      <c r="AD2" s="139"/>
      <c r="AE2" s="139"/>
      <c r="AF2" s="140"/>
      <c r="AG2" s="141" t="s">
        <v>42</v>
      </c>
      <c r="AH2" s="142"/>
      <c r="AI2" s="142"/>
      <c r="AJ2" s="142"/>
      <c r="AK2" s="142"/>
      <c r="AL2" s="142"/>
      <c r="AM2" s="142"/>
      <c r="AN2" s="143"/>
      <c r="AS2" s="78"/>
    </row>
    <row r="3" spans="1:124" ht="21.6" customHeight="1" x14ac:dyDescent="0.45">
      <c r="C3" s="97"/>
      <c r="D3" s="76" t="s">
        <v>764</v>
      </c>
      <c r="E3" s="98"/>
      <c r="G3" s="7" t="e">
        <f>O3/SUM($AP$7:$AS$7)</f>
        <v>#DIV/0!</v>
      </c>
      <c r="H3" s="127" t="str">
        <f>AX7&amp;" People"</f>
        <v>0 People</v>
      </c>
      <c r="I3" s="127"/>
      <c r="J3" s="127"/>
      <c r="K3" s="127"/>
      <c r="L3" s="127"/>
      <c r="M3" s="127"/>
      <c r="N3" s="127"/>
      <c r="O3" s="8">
        <f>AP7</f>
        <v>0</v>
      </c>
      <c r="P3" s="9" t="e">
        <f>W3/SUM($AP$7:$AS$7)</f>
        <v>#DIV/0!</v>
      </c>
      <c r="Q3" s="128" t="str">
        <f>AY7&amp;" People"</f>
        <v>0 People</v>
      </c>
      <c r="R3" s="128"/>
      <c r="S3" s="128"/>
      <c r="T3" s="128"/>
      <c r="U3" s="128"/>
      <c r="V3" s="128"/>
      <c r="W3" s="10">
        <f>AQ7</f>
        <v>0</v>
      </c>
      <c r="X3" s="11" t="e">
        <f>AF3/SUM($AP$7:$AS$7)</f>
        <v>#DIV/0!</v>
      </c>
      <c r="Y3" s="129" t="str">
        <f>AZ7&amp;" People"</f>
        <v>0 People</v>
      </c>
      <c r="Z3" s="129"/>
      <c r="AA3" s="129"/>
      <c r="AB3" s="129"/>
      <c r="AC3" s="129"/>
      <c r="AD3" s="129"/>
      <c r="AE3" s="129"/>
      <c r="AF3" s="12">
        <f>AR7</f>
        <v>0</v>
      </c>
      <c r="AG3" s="13" t="e">
        <f>AN3/SUM($AP$7:$AS$7)</f>
        <v>#DIV/0!</v>
      </c>
      <c r="AH3" s="130" t="str">
        <f>BA7&amp;" People"</f>
        <v>0 People</v>
      </c>
      <c r="AI3" s="130"/>
      <c r="AJ3" s="130"/>
      <c r="AK3" s="130"/>
      <c r="AL3" s="130"/>
      <c r="AM3" s="130"/>
      <c r="AN3" s="14">
        <f>AS7</f>
        <v>0</v>
      </c>
      <c r="AS3" s="78"/>
    </row>
    <row r="4" spans="1:124" ht="49.2" customHeight="1" outlineLevel="1" x14ac:dyDescent="0.45">
      <c r="B4" s="118" t="e" vm="1">
        <v>#VALUE!</v>
      </c>
      <c r="C4" s="119"/>
      <c r="D4" s="119"/>
      <c r="E4" s="119"/>
      <c r="F4" s="74"/>
      <c r="G4" s="121" t="str">
        <f>Settings!E4</f>
        <v>People with dominant Executing themes make things happen.</v>
      </c>
      <c r="H4" s="122"/>
      <c r="I4" s="122"/>
      <c r="J4" s="122"/>
      <c r="K4" s="122"/>
      <c r="L4" s="122"/>
      <c r="M4" s="122"/>
      <c r="N4" s="122"/>
      <c r="O4" s="123"/>
      <c r="P4" s="121" t="str">
        <f>Settings!E5</f>
        <v>People with dominant Influencing themes take charge, speak up, and make sure others are heard.</v>
      </c>
      <c r="Q4" s="122"/>
      <c r="R4" s="122"/>
      <c r="S4" s="122"/>
      <c r="T4" s="122"/>
      <c r="U4" s="122"/>
      <c r="V4" s="122"/>
      <c r="W4" s="123"/>
      <c r="X4" s="121" t="str">
        <f>Settings!E6</f>
        <v>People with dominant Relationship Building themes build strong relationships that hold a team together and make it greater than the sum of its parts.</v>
      </c>
      <c r="Y4" s="122"/>
      <c r="Z4" s="122"/>
      <c r="AA4" s="122"/>
      <c r="AB4" s="122"/>
      <c r="AC4" s="122"/>
      <c r="AD4" s="122"/>
      <c r="AE4" s="122"/>
      <c r="AF4" s="123"/>
      <c r="AG4" s="121" t="str">
        <f>Settings!E7</f>
        <v>People with dominant Strategic Thinking themes absorb and analyze information that informs better decisions.</v>
      </c>
      <c r="AH4" s="122"/>
      <c r="AI4" s="122"/>
      <c r="AJ4" s="122"/>
      <c r="AK4" s="122"/>
      <c r="AL4" s="122"/>
      <c r="AM4" s="122"/>
      <c r="AN4" s="123"/>
      <c r="AO4" s="74"/>
      <c r="AP4" s="74"/>
      <c r="AQ4" s="74"/>
      <c r="AR4" s="74"/>
      <c r="AS4" s="78"/>
    </row>
    <row r="5" spans="1:124" ht="49.2" customHeight="1" outlineLevel="1" x14ac:dyDescent="0.45">
      <c r="B5" s="118"/>
      <c r="C5" s="119"/>
      <c r="D5" s="119"/>
      <c r="E5" s="119"/>
      <c r="F5" s="74"/>
      <c r="G5" s="124" t="str">
        <f>Settings!F4</f>
        <v>These themes help people understand the details and know exactly How it should be done, then they see it through to completion.</v>
      </c>
      <c r="H5" s="125"/>
      <c r="I5" s="125"/>
      <c r="J5" s="125"/>
      <c r="K5" s="125"/>
      <c r="L5" s="125"/>
      <c r="M5" s="125"/>
      <c r="N5" s="125"/>
      <c r="O5" s="126"/>
      <c r="P5" s="124" t="str">
        <f>Settings!F5</f>
        <v>These themes help people take the What and provide the Why, giving motivation and energy to move forward.</v>
      </c>
      <c r="Q5" s="125"/>
      <c r="R5" s="125"/>
      <c r="S5" s="125"/>
      <c r="T5" s="125"/>
      <c r="U5" s="125"/>
      <c r="V5" s="125"/>
      <c r="W5" s="126"/>
      <c r="X5" s="124" t="str">
        <f>Settings!F6</f>
        <v>These themes help people understand about the team members, Who to involve and Who is best for each task.</v>
      </c>
      <c r="Y5" s="125"/>
      <c r="Z5" s="125"/>
      <c r="AA5" s="125"/>
      <c r="AB5" s="125"/>
      <c r="AC5" s="125"/>
      <c r="AD5" s="125"/>
      <c r="AE5" s="125"/>
      <c r="AF5" s="126"/>
      <c r="AG5" s="124" t="str">
        <f>Settings!F7</f>
        <v>These themes help people know the facts about What has happened, What is happening and What is the best way forward.</v>
      </c>
      <c r="AH5" s="125"/>
      <c r="AI5" s="125"/>
      <c r="AJ5" s="125"/>
      <c r="AK5" s="125"/>
      <c r="AL5" s="125"/>
      <c r="AM5" s="125"/>
      <c r="AN5" s="126"/>
      <c r="AO5" s="74"/>
      <c r="AP5" s="74"/>
      <c r="AQ5" s="74"/>
      <c r="AR5" s="74"/>
      <c r="AS5" s="78"/>
      <c r="BC5" s="120" t="s">
        <v>111</v>
      </c>
      <c r="BD5" s="120"/>
      <c r="BE5" s="120"/>
      <c r="BF5" s="120"/>
      <c r="BG5" s="120"/>
      <c r="BH5" s="120"/>
      <c r="BI5" s="120"/>
      <c r="BJ5" s="120"/>
      <c r="BK5" s="120"/>
      <c r="BL5" s="120"/>
      <c r="BM5" s="120"/>
      <c r="BN5" s="120"/>
      <c r="BO5" s="120"/>
      <c r="BP5" s="120"/>
      <c r="BQ5" s="120"/>
      <c r="BR5" s="120"/>
      <c r="BS5" s="120"/>
      <c r="BT5" s="120"/>
      <c r="BU5" s="120"/>
      <c r="BV5" s="120"/>
      <c r="BW5" s="120"/>
      <c r="BX5" s="120"/>
      <c r="BY5" s="120"/>
      <c r="BZ5" s="120"/>
      <c r="CA5" s="120"/>
      <c r="CB5" s="120"/>
      <c r="CC5" s="120"/>
      <c r="CD5" s="120"/>
      <c r="CE5" s="120"/>
      <c r="CF5" s="120"/>
      <c r="CG5" s="120"/>
      <c r="CH5" s="120"/>
      <c r="CI5" s="120"/>
      <c r="CJ5" s="120"/>
      <c r="CM5" s="120" t="s">
        <v>765</v>
      </c>
      <c r="CN5" s="120"/>
      <c r="CO5" s="120"/>
      <c r="CP5" s="120"/>
      <c r="CQ5" s="120"/>
      <c r="CR5" s="120"/>
      <c r="CS5" s="120"/>
      <c r="CT5" s="120"/>
      <c r="CU5" s="120"/>
      <c r="CV5" s="120"/>
      <c r="CW5" s="120"/>
      <c r="CX5" s="120"/>
      <c r="CY5" s="120"/>
      <c r="CZ5" s="120"/>
      <c r="DA5" s="120"/>
      <c r="DB5" s="120"/>
      <c r="DC5" s="120"/>
      <c r="DD5" s="120"/>
      <c r="DE5" s="120"/>
      <c r="DF5" s="120"/>
      <c r="DG5" s="120"/>
      <c r="DH5" s="120"/>
      <c r="DI5" s="120"/>
      <c r="DJ5" s="120"/>
      <c r="DK5" s="120"/>
      <c r="DL5" s="120"/>
      <c r="DM5" s="120"/>
      <c r="DN5" s="120"/>
      <c r="DO5" s="120"/>
      <c r="DP5" s="120"/>
      <c r="DQ5" s="120"/>
      <c r="DR5" s="120"/>
      <c r="DS5" s="120"/>
      <c r="DT5" s="120"/>
    </row>
    <row r="6" spans="1:124" ht="123.6" customHeight="1" x14ac:dyDescent="0.5">
      <c r="B6" s="118"/>
      <c r="C6" s="119"/>
      <c r="D6" s="119"/>
      <c r="E6" s="119"/>
      <c r="F6" s="79"/>
      <c r="G6" s="15" t="s">
        <v>23</v>
      </c>
      <c r="H6" s="16" t="s">
        <v>33</v>
      </c>
      <c r="I6" s="16" t="s">
        <v>12</v>
      </c>
      <c r="J6" s="16" t="s">
        <v>37</v>
      </c>
      <c r="K6" s="16" t="s">
        <v>30</v>
      </c>
      <c r="L6" s="16" t="s">
        <v>16</v>
      </c>
      <c r="M6" s="16" t="s">
        <v>27</v>
      </c>
      <c r="N6" s="16" t="s">
        <v>21</v>
      </c>
      <c r="O6" s="17" t="s">
        <v>34</v>
      </c>
      <c r="P6" s="18" t="s">
        <v>11</v>
      </c>
      <c r="Q6" s="19" t="s">
        <v>36</v>
      </c>
      <c r="R6" s="19" t="s">
        <v>10</v>
      </c>
      <c r="S6" s="19" t="s">
        <v>28</v>
      </c>
      <c r="T6" s="19" t="s">
        <v>15</v>
      </c>
      <c r="U6" s="19" t="s">
        <v>14</v>
      </c>
      <c r="V6" s="19" t="s">
        <v>35</v>
      </c>
      <c r="W6" s="20" t="s">
        <v>5</v>
      </c>
      <c r="X6" s="21" t="s">
        <v>31</v>
      </c>
      <c r="Y6" s="22" t="s">
        <v>6</v>
      </c>
      <c r="Z6" s="22" t="s">
        <v>7</v>
      </c>
      <c r="AA6" s="22" t="s">
        <v>8</v>
      </c>
      <c r="AB6" s="22" t="s">
        <v>13</v>
      </c>
      <c r="AC6" s="22" t="s">
        <v>26</v>
      </c>
      <c r="AD6" s="22" t="s">
        <v>19</v>
      </c>
      <c r="AE6" s="22" t="s">
        <v>4</v>
      </c>
      <c r="AF6" s="23" t="s">
        <v>9</v>
      </c>
      <c r="AG6" s="24" t="s">
        <v>20</v>
      </c>
      <c r="AH6" s="25" t="s">
        <v>24</v>
      </c>
      <c r="AI6" s="25" t="s">
        <v>18</v>
      </c>
      <c r="AJ6" s="25" t="s">
        <v>32</v>
      </c>
      <c r="AK6" s="25" t="s">
        <v>25</v>
      </c>
      <c r="AL6" s="25" t="s">
        <v>22</v>
      </c>
      <c r="AM6" s="25" t="s">
        <v>17</v>
      </c>
      <c r="AN6" s="26" t="s">
        <v>29</v>
      </c>
      <c r="AO6" s="79"/>
      <c r="AP6" s="44" t="s">
        <v>41</v>
      </c>
      <c r="AQ6" s="45" t="s">
        <v>43</v>
      </c>
      <c r="AR6" s="46" t="s">
        <v>44</v>
      </c>
      <c r="AS6" s="47" t="s">
        <v>42</v>
      </c>
      <c r="AW6" s="27" t="s">
        <v>113</v>
      </c>
      <c r="AX6" s="28" t="str">
        <f>AP6</f>
        <v>Executing</v>
      </c>
      <c r="AY6" s="28" t="str">
        <f t="shared" ref="AY6:BA6" si="0">AQ6</f>
        <v>Influencing</v>
      </c>
      <c r="AZ6" s="28" t="str">
        <f t="shared" si="0"/>
        <v>Relationship Building</v>
      </c>
      <c r="BA6" s="28" t="str">
        <f t="shared" si="0"/>
        <v>Strategic Thinking</v>
      </c>
      <c r="BC6" s="29" t="str">
        <f>G6</f>
        <v>Achiever</v>
      </c>
      <c r="BD6" s="29" t="str">
        <f t="shared" ref="BD6:CJ6" si="1">H6</f>
        <v>Arranger</v>
      </c>
      <c r="BE6" s="29" t="str">
        <f t="shared" si="1"/>
        <v>Belief</v>
      </c>
      <c r="BF6" s="29" t="str">
        <f t="shared" si="1"/>
        <v>Consistency</v>
      </c>
      <c r="BG6" s="29" t="str">
        <f t="shared" si="1"/>
        <v>Deliberative</v>
      </c>
      <c r="BH6" s="29" t="str">
        <f t="shared" si="1"/>
        <v>Discipline</v>
      </c>
      <c r="BI6" s="29" t="str">
        <f t="shared" si="1"/>
        <v>Focus</v>
      </c>
      <c r="BJ6" s="29" t="str">
        <f t="shared" si="1"/>
        <v>Responsibility</v>
      </c>
      <c r="BK6" s="29" t="str">
        <f t="shared" si="1"/>
        <v>Restorative</v>
      </c>
      <c r="BL6" s="30" t="str">
        <f t="shared" si="1"/>
        <v>Activator</v>
      </c>
      <c r="BM6" s="30" t="str">
        <f t="shared" si="1"/>
        <v>Command</v>
      </c>
      <c r="BN6" s="30" t="str">
        <f t="shared" si="1"/>
        <v>Communication</v>
      </c>
      <c r="BO6" s="30" t="str">
        <f t="shared" si="1"/>
        <v>Competition</v>
      </c>
      <c r="BP6" s="30" t="str">
        <f t="shared" si="1"/>
        <v>Maximizer</v>
      </c>
      <c r="BQ6" s="30" t="str">
        <f t="shared" si="1"/>
        <v>Self-Assurance</v>
      </c>
      <c r="BR6" s="30" t="str">
        <f t="shared" si="1"/>
        <v>Significance</v>
      </c>
      <c r="BS6" s="30" t="str">
        <f t="shared" si="1"/>
        <v>Woo</v>
      </c>
      <c r="BT6" s="31" t="str">
        <f t="shared" si="1"/>
        <v>Adaptability</v>
      </c>
      <c r="BU6" s="31" t="str">
        <f t="shared" si="1"/>
        <v>Connectedness</v>
      </c>
      <c r="BV6" s="31" t="str">
        <f t="shared" si="1"/>
        <v>Developer</v>
      </c>
      <c r="BW6" s="31" t="str">
        <f t="shared" si="1"/>
        <v>Empathy</v>
      </c>
      <c r="BX6" s="31" t="str">
        <f t="shared" si="1"/>
        <v>Harmony</v>
      </c>
      <c r="BY6" s="31" t="str">
        <f t="shared" si="1"/>
        <v>Includer</v>
      </c>
      <c r="BZ6" s="31" t="str">
        <f t="shared" si="1"/>
        <v>Individualization</v>
      </c>
      <c r="CA6" s="31" t="str">
        <f t="shared" si="1"/>
        <v>Positivity</v>
      </c>
      <c r="CB6" s="31" t="str">
        <f t="shared" si="1"/>
        <v>Relator</v>
      </c>
      <c r="CC6" s="32" t="str">
        <f t="shared" si="1"/>
        <v>Analytical</v>
      </c>
      <c r="CD6" s="32" t="str">
        <f t="shared" si="1"/>
        <v>Context</v>
      </c>
      <c r="CE6" s="32" t="str">
        <f t="shared" si="1"/>
        <v>Futuristic</v>
      </c>
      <c r="CF6" s="32" t="str">
        <f t="shared" si="1"/>
        <v>Ideation</v>
      </c>
      <c r="CG6" s="32" t="str">
        <f t="shared" si="1"/>
        <v>Input</v>
      </c>
      <c r="CH6" s="32" t="str">
        <f t="shared" si="1"/>
        <v>Intellection</v>
      </c>
      <c r="CI6" s="32" t="str">
        <f t="shared" si="1"/>
        <v>Learner</v>
      </c>
      <c r="CJ6" s="32" t="str">
        <f t="shared" si="1"/>
        <v>Strategic</v>
      </c>
      <c r="CM6" s="29" t="str">
        <f>AQ6</f>
        <v>Influencing</v>
      </c>
      <c r="CN6" s="29" t="str">
        <f t="shared" ref="CN6" si="2">AR6</f>
        <v>Relationship Building</v>
      </c>
      <c r="CO6" s="29" t="str">
        <f t="shared" ref="CO6" si="3">AS6</f>
        <v>Strategic Thinking</v>
      </c>
      <c r="CP6" s="29">
        <f t="shared" ref="CP6" si="4">AT6</f>
        <v>0</v>
      </c>
      <c r="CQ6" s="29">
        <f t="shared" ref="CQ6" si="5">AU6</f>
        <v>0</v>
      </c>
      <c r="CR6" s="29">
        <f t="shared" ref="CR6" si="6">AV6</f>
        <v>0</v>
      </c>
      <c r="CS6" s="29" t="str">
        <f t="shared" ref="CS6" si="7">AW6</f>
        <v>Total People</v>
      </c>
      <c r="CT6" s="29" t="str">
        <f t="shared" ref="CT6" si="8">AX6</f>
        <v>Executing</v>
      </c>
      <c r="CU6" s="29" t="str">
        <f t="shared" ref="CU6" si="9">AY6</f>
        <v>Influencing</v>
      </c>
      <c r="CV6" s="30" t="str">
        <f t="shared" ref="CV6" si="10">AZ6</f>
        <v>Relationship Building</v>
      </c>
      <c r="CW6" s="30" t="str">
        <f t="shared" ref="CW6" si="11">BA6</f>
        <v>Strategic Thinking</v>
      </c>
      <c r="CX6" s="30">
        <f t="shared" ref="CX6" si="12">BB6</f>
        <v>0</v>
      </c>
      <c r="CY6" s="30" t="str">
        <f t="shared" ref="CY6" si="13">BC6</f>
        <v>Achiever</v>
      </c>
      <c r="CZ6" s="30" t="str">
        <f t="shared" ref="CZ6" si="14">BD6</f>
        <v>Arranger</v>
      </c>
      <c r="DA6" s="30" t="str">
        <f t="shared" ref="DA6" si="15">BE6</f>
        <v>Belief</v>
      </c>
      <c r="DB6" s="30" t="str">
        <f t="shared" ref="DB6" si="16">BF6</f>
        <v>Consistency</v>
      </c>
      <c r="DC6" s="30" t="str">
        <f t="shared" ref="DC6" si="17">BG6</f>
        <v>Deliberative</v>
      </c>
      <c r="DD6" s="31" t="str">
        <f t="shared" ref="DD6" si="18">BH6</f>
        <v>Discipline</v>
      </c>
      <c r="DE6" s="31" t="str">
        <f t="shared" ref="DE6" si="19">BI6</f>
        <v>Focus</v>
      </c>
      <c r="DF6" s="31" t="str">
        <f t="shared" ref="DF6" si="20">BJ6</f>
        <v>Responsibility</v>
      </c>
      <c r="DG6" s="31" t="str">
        <f t="shared" ref="DG6" si="21">BK6</f>
        <v>Restorative</v>
      </c>
      <c r="DH6" s="31" t="str">
        <f t="shared" ref="DH6" si="22">BL6</f>
        <v>Activator</v>
      </c>
      <c r="DI6" s="31" t="str">
        <f t="shared" ref="DI6" si="23">BM6</f>
        <v>Command</v>
      </c>
      <c r="DJ6" s="31" t="str">
        <f t="shared" ref="DJ6" si="24">BN6</f>
        <v>Communication</v>
      </c>
      <c r="DK6" s="31" t="str">
        <f t="shared" ref="DK6" si="25">BO6</f>
        <v>Competition</v>
      </c>
      <c r="DL6" s="31" t="str">
        <f t="shared" ref="DL6" si="26">BP6</f>
        <v>Maximizer</v>
      </c>
      <c r="DM6" s="32" t="str">
        <f t="shared" ref="DM6" si="27">BQ6</f>
        <v>Self-Assurance</v>
      </c>
      <c r="DN6" s="32" t="str">
        <f t="shared" ref="DN6" si="28">BR6</f>
        <v>Significance</v>
      </c>
      <c r="DO6" s="32" t="str">
        <f t="shared" ref="DO6" si="29">BS6</f>
        <v>Woo</v>
      </c>
      <c r="DP6" s="32" t="str">
        <f t="shared" ref="DP6" si="30">BT6</f>
        <v>Adaptability</v>
      </c>
      <c r="DQ6" s="32" t="str">
        <f t="shared" ref="DQ6" si="31">BU6</f>
        <v>Connectedness</v>
      </c>
      <c r="DR6" s="32" t="str">
        <f t="shared" ref="DR6" si="32">BV6</f>
        <v>Developer</v>
      </c>
      <c r="DS6" s="32" t="str">
        <f t="shared" ref="DS6" si="33">BW6</f>
        <v>Empathy</v>
      </c>
      <c r="DT6" s="32" t="str">
        <f t="shared" ref="DT6" si="34">BX6</f>
        <v>Harmony</v>
      </c>
    </row>
    <row r="7" spans="1:124" x14ac:dyDescent="0.45">
      <c r="B7" s="66"/>
      <c r="AP7" s="48">
        <f>SUBTOTAL(9,AP9:AP58)</f>
        <v>0</v>
      </c>
      <c r="AQ7" s="48">
        <f>SUBTOTAL(9,AQ9:AQ58)</f>
        <v>0</v>
      </c>
      <c r="AR7" s="48">
        <f>SUBTOTAL(9,AR9:AR58)</f>
        <v>0</v>
      </c>
      <c r="AS7" s="48">
        <f>SUBTOTAL(9,AS9:AS58)</f>
        <v>0</v>
      </c>
      <c r="AV7" s="5" t="s">
        <v>112</v>
      </c>
      <c r="AW7" s="33">
        <f t="shared" ref="AW7:BA7" si="35">SUBTOTAL(9,AW9:AW58)</f>
        <v>0</v>
      </c>
      <c r="AX7" s="33">
        <f t="shared" si="35"/>
        <v>0</v>
      </c>
      <c r="AY7" s="33">
        <f t="shared" si="35"/>
        <v>0</v>
      </c>
      <c r="AZ7" s="33">
        <f t="shared" si="35"/>
        <v>0</v>
      </c>
      <c r="BA7" s="33">
        <f t="shared" si="35"/>
        <v>0</v>
      </c>
    </row>
    <row r="8" spans="1:124" x14ac:dyDescent="0.45">
      <c r="A8" s="34" t="s">
        <v>98</v>
      </c>
      <c r="B8" s="35" t="str">
        <f>Data_Table[[#Headers],[Identifier 1]]</f>
        <v>Identifier 1</v>
      </c>
      <c r="C8" s="36" t="str">
        <f>Data_Table[[#Headers],[Identifier 2]]</f>
        <v>Identifier 2</v>
      </c>
      <c r="D8" s="36" t="s">
        <v>0</v>
      </c>
      <c r="E8" s="37" t="s">
        <v>1</v>
      </c>
      <c r="AS8" s="78"/>
      <c r="AV8" s="5" t="str">
        <f>E2</f>
        <v>Top 5</v>
      </c>
    </row>
    <row r="9" spans="1:124" ht="19.2" x14ac:dyDescent="0.5">
      <c r="A9" s="38" t="str">
        <f>D9&amp;" "&amp;E9</f>
        <v xml:space="preserve"> </v>
      </c>
      <c r="B9" s="39" t="str">
        <f>IF('Raw Data'!B4="","",'Raw Data'!B4)</f>
        <v/>
      </c>
      <c r="C9" s="39" t="str">
        <f>IF('Raw Data'!C4="","",'Raw Data'!C4)</f>
        <v/>
      </c>
      <c r="D9" s="39" t="str">
        <f>IF('Raw Data'!D4="","",'Raw Data'!D4)</f>
        <v/>
      </c>
      <c r="E9" s="39" t="str">
        <f>IF('Raw Data'!E4="","",'Raw Data'!E4)</f>
        <v/>
      </c>
      <c r="F9" s="71"/>
      <c r="G9" s="41" t="str">
        <f>IF(OR(IFERROR(AND(VLOOKUP($E$2,Theme_Ranges[],2,0)&lt;=BC9,VLOOKUP($E$2,Theme_Ranges[],3,0)&gt;=BC9),FALSE),IFERROR(AND(VLOOKUP($E$3,Theme_Ranges[],2,0)&lt;=BC9,VLOOKUP($E$3,Theme_Ranges[],3,0)&gt;=BC9),FALSE)),BC9,"")</f>
        <v/>
      </c>
      <c r="H9" s="41" t="str">
        <f>IF(OR(IFERROR(AND(VLOOKUP($E$2,Theme_Ranges[],2,0)&lt;=BD9,VLOOKUP($E$2,Theme_Ranges[],3,0)&gt;=BD9),FALSE),IFERROR(AND(VLOOKUP($E$3,Theme_Ranges[],2,0)&lt;=BD9,VLOOKUP($E$3,Theme_Ranges[],3,0)&gt;=BD9),FALSE)),BD9,"")</f>
        <v/>
      </c>
      <c r="I9" s="41" t="str">
        <f>IF(OR(IFERROR(AND(VLOOKUP($E$2,Theme_Ranges[],2,0)&lt;=BE9,VLOOKUP($E$2,Theme_Ranges[],3,0)&gt;=BE9),FALSE),IFERROR(AND(VLOOKUP($E$3,Theme_Ranges[],2,0)&lt;=BE9,VLOOKUP($E$3,Theme_Ranges[],3,0)&gt;=BE9),FALSE)),BE9,"")</f>
        <v/>
      </c>
      <c r="J9" s="41" t="str">
        <f>IF(OR(IFERROR(AND(VLOOKUP($E$2,Theme_Ranges[],2,0)&lt;=BF9,VLOOKUP($E$2,Theme_Ranges[],3,0)&gt;=BF9),FALSE),IFERROR(AND(VLOOKUP($E$3,Theme_Ranges[],2,0)&lt;=BF9,VLOOKUP($E$3,Theme_Ranges[],3,0)&gt;=BF9),FALSE)),BF9,"")</f>
        <v/>
      </c>
      <c r="K9" s="41" t="str">
        <f>IF(OR(IFERROR(AND(VLOOKUP($E$2,Theme_Ranges[],2,0)&lt;=BG9,VLOOKUP($E$2,Theme_Ranges[],3,0)&gt;=BG9),FALSE),IFERROR(AND(VLOOKUP($E$3,Theme_Ranges[],2,0)&lt;=BG9,VLOOKUP($E$3,Theme_Ranges[],3,0)&gt;=BG9),FALSE)),BG9,"")</f>
        <v/>
      </c>
      <c r="L9" s="41" t="str">
        <f>IF(OR(IFERROR(AND(VLOOKUP($E$2,Theme_Ranges[],2,0)&lt;=BH9,VLOOKUP($E$2,Theme_Ranges[],3,0)&gt;=BH9),FALSE),IFERROR(AND(VLOOKUP($E$3,Theme_Ranges[],2,0)&lt;=BH9,VLOOKUP($E$3,Theme_Ranges[],3,0)&gt;=BH9),FALSE)),BH9,"")</f>
        <v/>
      </c>
      <c r="M9" s="41" t="str">
        <f>IF(OR(IFERROR(AND(VLOOKUP($E$2,Theme_Ranges[],2,0)&lt;=BI9,VLOOKUP($E$2,Theme_Ranges[],3,0)&gt;=BI9),FALSE),IFERROR(AND(VLOOKUP($E$3,Theme_Ranges[],2,0)&lt;=BI9,VLOOKUP($E$3,Theme_Ranges[],3,0)&gt;=BI9),FALSE)),BI9,"")</f>
        <v/>
      </c>
      <c r="N9" s="41" t="str">
        <f>IF(OR(IFERROR(AND(VLOOKUP($E$2,Theme_Ranges[],2,0)&lt;=BJ9,VLOOKUP($E$2,Theme_Ranges[],3,0)&gt;=BJ9),FALSE),IFERROR(AND(VLOOKUP($E$3,Theme_Ranges[],2,0)&lt;=BJ9,VLOOKUP($E$3,Theme_Ranges[],3,0)&gt;=BJ9),FALSE)),BJ9,"")</f>
        <v/>
      </c>
      <c r="O9" s="41" t="str">
        <f>IF(OR(IFERROR(AND(VLOOKUP($E$2,Theme_Ranges[],2,0)&lt;=BK9,VLOOKUP($E$2,Theme_Ranges[],3,0)&gt;=BK9),FALSE),IFERROR(AND(VLOOKUP($E$3,Theme_Ranges[],2,0)&lt;=BK9,VLOOKUP($E$3,Theme_Ranges[],3,0)&gt;=BK9),FALSE)),BK9,"")</f>
        <v/>
      </c>
      <c r="P9" s="41" t="str">
        <f>IF(OR(IFERROR(AND(VLOOKUP($E$2,Theme_Ranges[],2,0)&lt;=BL9,VLOOKUP($E$2,Theme_Ranges[],3,0)&gt;=BL9),FALSE),IFERROR(AND(VLOOKUP($E$3,Theme_Ranges[],2,0)&lt;=BL9,VLOOKUP($E$3,Theme_Ranges[],3,0)&gt;=BL9),FALSE)),BL9,"")</f>
        <v/>
      </c>
      <c r="Q9" s="41" t="str">
        <f>IF(OR(IFERROR(AND(VLOOKUP($E$2,Theme_Ranges[],2,0)&lt;=BM9,VLOOKUP($E$2,Theme_Ranges[],3,0)&gt;=BM9),FALSE),IFERROR(AND(VLOOKUP($E$3,Theme_Ranges[],2,0)&lt;=BM9,VLOOKUP($E$3,Theme_Ranges[],3,0)&gt;=BM9),FALSE)),BM9,"")</f>
        <v/>
      </c>
      <c r="R9" s="41" t="str">
        <f>IF(OR(IFERROR(AND(VLOOKUP($E$2,Theme_Ranges[],2,0)&lt;=BN9,VLOOKUP($E$2,Theme_Ranges[],3,0)&gt;=BN9),FALSE),IFERROR(AND(VLOOKUP($E$3,Theme_Ranges[],2,0)&lt;=BN9,VLOOKUP($E$3,Theme_Ranges[],3,0)&gt;=BN9),FALSE)),BN9,"")</f>
        <v/>
      </c>
      <c r="S9" s="41" t="str">
        <f>IF(OR(IFERROR(AND(VLOOKUP($E$2,Theme_Ranges[],2,0)&lt;=BO9,VLOOKUP($E$2,Theme_Ranges[],3,0)&gt;=BO9),FALSE),IFERROR(AND(VLOOKUP($E$3,Theme_Ranges[],2,0)&lt;=BO9,VLOOKUP($E$3,Theme_Ranges[],3,0)&gt;=BO9),FALSE)),BO9,"")</f>
        <v/>
      </c>
      <c r="T9" s="41" t="str">
        <f>IF(OR(IFERROR(AND(VLOOKUP($E$2,Theme_Ranges[],2,0)&lt;=BP9,VLOOKUP($E$2,Theme_Ranges[],3,0)&gt;=BP9),FALSE),IFERROR(AND(VLOOKUP($E$3,Theme_Ranges[],2,0)&lt;=BP9,VLOOKUP($E$3,Theme_Ranges[],3,0)&gt;=BP9),FALSE)),BP9,"")</f>
        <v/>
      </c>
      <c r="U9" s="41" t="str">
        <f>IF(OR(IFERROR(AND(VLOOKUP($E$2,Theme_Ranges[],2,0)&lt;=BQ9,VLOOKUP($E$2,Theme_Ranges[],3,0)&gt;=BQ9),FALSE),IFERROR(AND(VLOOKUP($E$3,Theme_Ranges[],2,0)&lt;=BQ9,VLOOKUP($E$3,Theme_Ranges[],3,0)&gt;=BQ9),FALSE)),BQ9,"")</f>
        <v/>
      </c>
      <c r="V9" s="41" t="str">
        <f>IF(OR(IFERROR(AND(VLOOKUP($E$2,Theme_Ranges[],2,0)&lt;=BR9,VLOOKUP($E$2,Theme_Ranges[],3,0)&gt;=BR9),FALSE),IFERROR(AND(VLOOKUP($E$3,Theme_Ranges[],2,0)&lt;=BR9,VLOOKUP($E$3,Theme_Ranges[],3,0)&gt;=BR9),FALSE)),BR9,"")</f>
        <v/>
      </c>
      <c r="W9" s="41" t="str">
        <f>IF(OR(IFERROR(AND(VLOOKUP($E$2,Theme_Ranges[],2,0)&lt;=BS9,VLOOKUP($E$2,Theme_Ranges[],3,0)&gt;=BS9),FALSE),IFERROR(AND(VLOOKUP($E$3,Theme_Ranges[],2,0)&lt;=BS9,VLOOKUP($E$3,Theme_Ranges[],3,0)&gt;=BS9),FALSE)),BS9,"")</f>
        <v/>
      </c>
      <c r="X9" s="41" t="str">
        <f>IF(OR(IFERROR(AND(VLOOKUP($E$2,Theme_Ranges[],2,0)&lt;=BT9,VLOOKUP($E$2,Theme_Ranges[],3,0)&gt;=BT9),FALSE),IFERROR(AND(VLOOKUP($E$3,Theme_Ranges[],2,0)&lt;=BT9,VLOOKUP($E$3,Theme_Ranges[],3,0)&gt;=BT9),FALSE)),BT9,"")</f>
        <v/>
      </c>
      <c r="Y9" s="41" t="str">
        <f>IF(OR(IFERROR(AND(VLOOKUP($E$2,Theme_Ranges[],2,0)&lt;=BU9,VLOOKUP($E$2,Theme_Ranges[],3,0)&gt;=BU9),FALSE),IFERROR(AND(VLOOKUP($E$3,Theme_Ranges[],2,0)&lt;=BU9,VLOOKUP($E$3,Theme_Ranges[],3,0)&gt;=BU9),FALSE)),BU9,"")</f>
        <v/>
      </c>
      <c r="Z9" s="41" t="str">
        <f>IF(OR(IFERROR(AND(VLOOKUP($E$2,Theme_Ranges[],2,0)&lt;=BV9,VLOOKUP($E$2,Theme_Ranges[],3,0)&gt;=BV9),FALSE),IFERROR(AND(VLOOKUP($E$3,Theme_Ranges[],2,0)&lt;=BV9,VLOOKUP($E$3,Theme_Ranges[],3,0)&gt;=BV9),FALSE)),BV9,"")</f>
        <v/>
      </c>
      <c r="AA9" s="41" t="str">
        <f>IF(OR(IFERROR(AND(VLOOKUP($E$2,Theme_Ranges[],2,0)&lt;=BW9,VLOOKUP($E$2,Theme_Ranges[],3,0)&gt;=BW9),FALSE),IFERROR(AND(VLOOKUP($E$3,Theme_Ranges[],2,0)&lt;=BW9,VLOOKUP($E$3,Theme_Ranges[],3,0)&gt;=BW9),FALSE)),BW9,"")</f>
        <v/>
      </c>
      <c r="AB9" s="41" t="str">
        <f>IF(OR(IFERROR(AND(VLOOKUP($E$2,Theme_Ranges[],2,0)&lt;=BX9,VLOOKUP($E$2,Theme_Ranges[],3,0)&gt;=BX9),FALSE),IFERROR(AND(VLOOKUP($E$3,Theme_Ranges[],2,0)&lt;=BX9,VLOOKUP($E$3,Theme_Ranges[],3,0)&gt;=BX9),FALSE)),BX9,"")</f>
        <v/>
      </c>
      <c r="AC9" s="41" t="str">
        <f>IF(OR(IFERROR(AND(VLOOKUP($E$2,Theme_Ranges[],2,0)&lt;=BY9,VLOOKUP($E$2,Theme_Ranges[],3,0)&gt;=BY9),FALSE),IFERROR(AND(VLOOKUP($E$3,Theme_Ranges[],2,0)&lt;=BY9,VLOOKUP($E$3,Theme_Ranges[],3,0)&gt;=BY9),FALSE)),BY9,"")</f>
        <v/>
      </c>
      <c r="AD9" s="41" t="str">
        <f>IF(OR(IFERROR(AND(VLOOKUP($E$2,Theme_Ranges[],2,0)&lt;=BZ9,VLOOKUP($E$2,Theme_Ranges[],3,0)&gt;=BZ9),FALSE),IFERROR(AND(VLOOKUP($E$3,Theme_Ranges[],2,0)&lt;=BZ9,VLOOKUP($E$3,Theme_Ranges[],3,0)&gt;=BZ9),FALSE)),BZ9,"")</f>
        <v/>
      </c>
      <c r="AE9" s="41" t="str">
        <f>IF(OR(IFERROR(AND(VLOOKUP($E$2,Theme_Ranges[],2,0)&lt;=CA9,VLOOKUP($E$2,Theme_Ranges[],3,0)&gt;=CA9),FALSE),IFERROR(AND(VLOOKUP($E$3,Theme_Ranges[],2,0)&lt;=CA9,VLOOKUP($E$3,Theme_Ranges[],3,0)&gt;=CA9),FALSE)),CA9,"")</f>
        <v/>
      </c>
      <c r="AF9" s="41" t="str">
        <f>IF(OR(IFERROR(AND(VLOOKUP($E$2,Theme_Ranges[],2,0)&lt;=CB9,VLOOKUP($E$2,Theme_Ranges[],3,0)&gt;=CB9),FALSE),IFERROR(AND(VLOOKUP($E$3,Theme_Ranges[],2,0)&lt;=CB9,VLOOKUP($E$3,Theme_Ranges[],3,0)&gt;=CB9),FALSE)),CB9,"")</f>
        <v/>
      </c>
      <c r="AG9" s="41" t="str">
        <f>IF(OR(IFERROR(AND(VLOOKUP($E$2,Theme_Ranges[],2,0)&lt;=CC9,VLOOKUP($E$2,Theme_Ranges[],3,0)&gt;=CC9),FALSE),IFERROR(AND(VLOOKUP($E$3,Theme_Ranges[],2,0)&lt;=CC9,VLOOKUP($E$3,Theme_Ranges[],3,0)&gt;=CC9),FALSE)),CC9,"")</f>
        <v/>
      </c>
      <c r="AH9" s="41" t="str">
        <f>IF(OR(IFERROR(AND(VLOOKUP($E$2,Theme_Ranges[],2,0)&lt;=CD9,VLOOKUP($E$2,Theme_Ranges[],3,0)&gt;=CD9),FALSE),IFERROR(AND(VLOOKUP($E$3,Theme_Ranges[],2,0)&lt;=CD9,VLOOKUP($E$3,Theme_Ranges[],3,0)&gt;=CD9),FALSE)),CD9,"")</f>
        <v/>
      </c>
      <c r="AI9" s="41" t="str">
        <f>IF(OR(IFERROR(AND(VLOOKUP($E$2,Theme_Ranges[],2,0)&lt;=CE9,VLOOKUP($E$2,Theme_Ranges[],3,0)&gt;=CE9),FALSE),IFERROR(AND(VLOOKUP($E$3,Theme_Ranges[],2,0)&lt;=CE9,VLOOKUP($E$3,Theme_Ranges[],3,0)&gt;=CE9),FALSE)),CE9,"")</f>
        <v/>
      </c>
      <c r="AJ9" s="41" t="str">
        <f>IF(OR(IFERROR(AND(VLOOKUP($E$2,Theme_Ranges[],2,0)&lt;=CF9,VLOOKUP($E$2,Theme_Ranges[],3,0)&gt;=CF9),FALSE),IFERROR(AND(VLOOKUP($E$3,Theme_Ranges[],2,0)&lt;=CF9,VLOOKUP($E$3,Theme_Ranges[],3,0)&gt;=CF9),FALSE)),CF9,"")</f>
        <v/>
      </c>
      <c r="AK9" s="41" t="str">
        <f>IF(OR(IFERROR(AND(VLOOKUP($E$2,Theme_Ranges[],2,0)&lt;=CG9,VLOOKUP($E$2,Theme_Ranges[],3,0)&gt;=CG9),FALSE),IFERROR(AND(VLOOKUP($E$3,Theme_Ranges[],2,0)&lt;=CG9,VLOOKUP($E$3,Theme_Ranges[],3,0)&gt;=CG9),FALSE)),CG9,"")</f>
        <v/>
      </c>
      <c r="AL9" s="41" t="str">
        <f>IF(OR(IFERROR(AND(VLOOKUP($E$2,Theme_Ranges[],2,0)&lt;=CH9,VLOOKUP($E$2,Theme_Ranges[],3,0)&gt;=CH9),FALSE),IFERROR(AND(VLOOKUP($E$3,Theme_Ranges[],2,0)&lt;=CH9,VLOOKUP($E$3,Theme_Ranges[],3,0)&gt;=CH9),FALSE)),CH9,"")</f>
        <v/>
      </c>
      <c r="AM9" s="41" t="str">
        <f>IF(OR(IFERROR(AND(VLOOKUP($E$2,Theme_Ranges[],2,0)&lt;=CI9,VLOOKUP($E$2,Theme_Ranges[],3,0)&gt;=CI9),FALSE),IFERROR(AND(VLOOKUP($E$3,Theme_Ranges[],2,0)&lt;=CI9,VLOOKUP($E$3,Theme_Ranges[],3,0)&gt;=CI9),FALSE)),CI9,"")</f>
        <v/>
      </c>
      <c r="AN9" s="41" t="str">
        <f>IF(OR(IFERROR(AND(VLOOKUP($E$2,Theme_Ranges[],2,0)&lt;=CJ9,VLOOKUP($E$2,Theme_Ranges[],3,0)&gt;=CJ9),FALSE),IFERROR(AND(VLOOKUP($E$3,Theme_Ranges[],2,0)&lt;=CJ9,VLOOKUP($E$3,Theme_Ranges[],3,0)&gt;=CJ9),FALSE)),CJ9,"")</f>
        <v/>
      </c>
      <c r="AO9" s="79"/>
      <c r="AP9" s="49" t="str">
        <f>IF(D9="","",COUNTIF($G9:$O9,"&lt;="&amp;AV9))</f>
        <v/>
      </c>
      <c r="AQ9" s="50" t="str">
        <f>IF(D9="","",COUNTIF($P9:$W9,"&lt;="&amp;AV9))</f>
        <v/>
      </c>
      <c r="AR9" s="50" t="str">
        <f>IF(D9="","",COUNTIF($X9:$AF9,"&lt;="&amp;AV9))</f>
        <v/>
      </c>
      <c r="AS9" s="51" t="str">
        <f>IF(D9="","",COUNTIF($AG9:$AN9,"&lt;="&amp;AV9))</f>
        <v/>
      </c>
      <c r="AT9" s="40"/>
      <c r="AU9" s="40"/>
      <c r="AV9" s="5">
        <f>VLOOKUP($AV$8,Theme_Ranges[],3,0)</f>
        <v>5</v>
      </c>
      <c r="AW9" s="5">
        <f>IF(D9="",0,1)</f>
        <v>0</v>
      </c>
      <c r="AX9" s="5">
        <f>IF(COUNTIF($G9:$O9,"&lt;="&amp;AV9)&gt;0,1,0)</f>
        <v>0</v>
      </c>
      <c r="AY9" s="5">
        <f>IF(COUNTIF($P9:$W9,"&lt;="&amp;AV9)&gt;0,1,0)</f>
        <v>0</v>
      </c>
      <c r="AZ9" s="5">
        <f>IF(COUNTIF($X9:$AF9,"&lt;="&amp;AV9)&gt;0,1,0)</f>
        <v>0</v>
      </c>
      <c r="BA9" s="5">
        <f>IF(COUNTIF($AG9:$AN9,"&lt;="&amp;AV9)&gt;0,1,0)</f>
        <v>0</v>
      </c>
      <c r="BB9" s="40"/>
      <c r="BC9" s="42" t="str">
        <f>IF($D9="","",VLOOKUP($A9&amp;G$6,Data_Table_1[[Full Name Theme Conc]:[Theme Ranking]],8,0))</f>
        <v/>
      </c>
      <c r="BD9" s="42" t="str">
        <f>IF($D9="","",VLOOKUP($A9&amp;H$6,Data_Table_1[[Full Name Theme Conc]:[Theme Ranking]],8,0))</f>
        <v/>
      </c>
      <c r="BE9" s="42" t="str">
        <f>IF($D9="","",VLOOKUP($A9&amp;I$6,Data_Table_1[[Full Name Theme Conc]:[Theme Ranking]],8,0))</f>
        <v/>
      </c>
      <c r="BF9" s="42" t="str">
        <f>IF($D9="","",VLOOKUP($A9&amp;J$6,Data_Table_1[[Full Name Theme Conc]:[Theme Ranking]],8,0))</f>
        <v/>
      </c>
      <c r="BG9" s="42" t="str">
        <f>IF($D9="","",VLOOKUP($A9&amp;K$6,Data_Table_1[[Full Name Theme Conc]:[Theme Ranking]],8,0))</f>
        <v/>
      </c>
      <c r="BH9" s="42" t="str">
        <f>IF($D9="","",VLOOKUP($A9&amp;L$6,Data_Table_1[[Full Name Theme Conc]:[Theme Ranking]],8,0))</f>
        <v/>
      </c>
      <c r="BI9" s="42" t="str">
        <f>IF($D9="","",VLOOKUP($A9&amp;M$6,Data_Table_1[[Full Name Theme Conc]:[Theme Ranking]],8,0))</f>
        <v/>
      </c>
      <c r="BJ9" s="42" t="str">
        <f>IF($D9="","",VLOOKUP($A9&amp;N$6,Data_Table_1[[Full Name Theme Conc]:[Theme Ranking]],8,0))</f>
        <v/>
      </c>
      <c r="BK9" s="42" t="str">
        <f>IF($D9="","",VLOOKUP($A9&amp;O$6,Data_Table_1[[Full Name Theme Conc]:[Theme Ranking]],8,0))</f>
        <v/>
      </c>
      <c r="BL9" s="42" t="str">
        <f>IF($D9="","",VLOOKUP($A9&amp;P$6,Data_Table_1[[Full Name Theme Conc]:[Theme Ranking]],8,0))</f>
        <v/>
      </c>
      <c r="BM9" s="42" t="str">
        <f>IF($D9="","",VLOOKUP($A9&amp;Q$6,Data_Table_1[[Full Name Theme Conc]:[Theme Ranking]],8,0))</f>
        <v/>
      </c>
      <c r="BN9" s="42" t="str">
        <f>IF($D9="","",VLOOKUP($A9&amp;R$6,Data_Table_1[[Full Name Theme Conc]:[Theme Ranking]],8,0))</f>
        <v/>
      </c>
      <c r="BO9" s="42" t="str">
        <f>IF($D9="","",VLOOKUP($A9&amp;S$6,Data_Table_1[[Full Name Theme Conc]:[Theme Ranking]],8,0))</f>
        <v/>
      </c>
      <c r="BP9" s="42" t="str">
        <f>IF($D9="","",VLOOKUP($A9&amp;T$6,Data_Table_1[[Full Name Theme Conc]:[Theme Ranking]],8,0))</f>
        <v/>
      </c>
      <c r="BQ9" s="42" t="str">
        <f>IF($D9="","",VLOOKUP($A9&amp;U$6,Data_Table_1[[Full Name Theme Conc]:[Theme Ranking]],8,0))</f>
        <v/>
      </c>
      <c r="BR9" s="42" t="str">
        <f>IF($D9="","",VLOOKUP($A9&amp;V$6,Data_Table_1[[Full Name Theme Conc]:[Theme Ranking]],8,0))</f>
        <v/>
      </c>
      <c r="BS9" s="42" t="str">
        <f>IF($D9="","",VLOOKUP($A9&amp;W$6,Data_Table_1[[Full Name Theme Conc]:[Theme Ranking]],8,0))</f>
        <v/>
      </c>
      <c r="BT9" s="42" t="str">
        <f>IF($D9="","",VLOOKUP($A9&amp;X$6,Data_Table_1[[Full Name Theme Conc]:[Theme Ranking]],8,0))</f>
        <v/>
      </c>
      <c r="BU9" s="42" t="str">
        <f>IF($D9="","",VLOOKUP($A9&amp;Y$6,Data_Table_1[[Full Name Theme Conc]:[Theme Ranking]],8,0))</f>
        <v/>
      </c>
      <c r="BV9" s="42" t="str">
        <f>IF($D9="","",VLOOKUP($A9&amp;Z$6,Data_Table_1[[Full Name Theme Conc]:[Theme Ranking]],8,0))</f>
        <v/>
      </c>
      <c r="BW9" s="42" t="str">
        <f>IF($D9="","",VLOOKUP($A9&amp;AA$6,Data_Table_1[[Full Name Theme Conc]:[Theme Ranking]],8,0))</f>
        <v/>
      </c>
      <c r="BX9" s="42" t="str">
        <f>IF($D9="","",VLOOKUP($A9&amp;AB$6,Data_Table_1[[Full Name Theme Conc]:[Theme Ranking]],8,0))</f>
        <v/>
      </c>
      <c r="BY9" s="42" t="str">
        <f>IF($D9="","",VLOOKUP($A9&amp;AC$6,Data_Table_1[[Full Name Theme Conc]:[Theme Ranking]],8,0))</f>
        <v/>
      </c>
      <c r="BZ9" s="42" t="str">
        <f>IF($D9="","",VLOOKUP($A9&amp;AD$6,Data_Table_1[[Full Name Theme Conc]:[Theme Ranking]],8,0))</f>
        <v/>
      </c>
      <c r="CA9" s="42" t="str">
        <f>IF($D9="","",VLOOKUP($A9&amp;AE$6,Data_Table_1[[Full Name Theme Conc]:[Theme Ranking]],8,0))</f>
        <v/>
      </c>
      <c r="CB9" s="42" t="str">
        <f>IF($D9="","",VLOOKUP($A9&amp;AF$6,Data_Table_1[[Full Name Theme Conc]:[Theme Ranking]],8,0))</f>
        <v/>
      </c>
      <c r="CC9" s="42" t="str">
        <f>IF($D9="","",VLOOKUP($A9&amp;AG$6,Data_Table_1[[Full Name Theme Conc]:[Theme Ranking]],8,0))</f>
        <v/>
      </c>
      <c r="CD9" s="42" t="str">
        <f>IF($D9="","",VLOOKUP($A9&amp;AH$6,Data_Table_1[[Full Name Theme Conc]:[Theme Ranking]],8,0))</f>
        <v/>
      </c>
      <c r="CE9" s="42" t="str">
        <f>IF($D9="","",VLOOKUP($A9&amp;AI$6,Data_Table_1[[Full Name Theme Conc]:[Theme Ranking]],8,0))</f>
        <v/>
      </c>
      <c r="CF9" s="42" t="str">
        <f>IF($D9="","",VLOOKUP($A9&amp;AJ$6,Data_Table_1[[Full Name Theme Conc]:[Theme Ranking]],8,0))</f>
        <v/>
      </c>
      <c r="CG9" s="42" t="str">
        <f>IF($D9="","",VLOOKUP($A9&amp;AK$6,Data_Table_1[[Full Name Theme Conc]:[Theme Ranking]],8,0))</f>
        <v/>
      </c>
      <c r="CH9" s="42" t="str">
        <f>IF($D9="","",VLOOKUP($A9&amp;AL$6,Data_Table_1[[Full Name Theme Conc]:[Theme Ranking]],8,0))</f>
        <v/>
      </c>
      <c r="CI9" s="42" t="str">
        <f>IF($D9="","",VLOOKUP($A9&amp;AM$6,Data_Table_1[[Full Name Theme Conc]:[Theme Ranking]],8,0))</f>
        <v/>
      </c>
      <c r="CJ9" s="42" t="str">
        <f>IF($D9="","",VLOOKUP($A9&amp;AN$6,Data_Table_1[[Full Name Theme Conc]:[Theme Ranking]],8,0))</f>
        <v/>
      </c>
      <c r="CM9" s="42" t="str">
        <f>IF(AND(VLOOKUP($E$2,Theme_Ranges[],2,0)&lt;=BC9,VLOOKUP($E$2,Theme_Ranges[],3,0)&gt;=BC9),BC9,"")</f>
        <v/>
      </c>
      <c r="CN9" s="42" t="str">
        <f>IF(AND(VLOOKUP($E$2,Theme_Ranges[],2,0)&lt;=BD9,VLOOKUP($E$2,Theme_Ranges[],3,0)&gt;=BD9),BD9,"")</f>
        <v/>
      </c>
      <c r="CO9" s="42" t="str">
        <f>IF(AND(VLOOKUP($E$2,Theme_Ranges[],2,0)&lt;=BE9,VLOOKUP($E$2,Theme_Ranges[],3,0)&gt;=BE9),BE9,"")</f>
        <v/>
      </c>
      <c r="CP9" s="42" t="str">
        <f>IF(AND(VLOOKUP($E$2,Theme_Ranges[],2,0)&lt;=BF9,VLOOKUP($E$2,Theme_Ranges[],3,0)&gt;=BF9),BF9,"")</f>
        <v/>
      </c>
      <c r="CQ9" s="42" t="str">
        <f>IF(AND(VLOOKUP($E$2,Theme_Ranges[],2,0)&lt;=BG9,VLOOKUP($E$2,Theme_Ranges[],3,0)&gt;=BG9),BG9,"")</f>
        <v/>
      </c>
      <c r="CR9" s="42" t="str">
        <f>IF(AND(VLOOKUP($E$2,Theme_Ranges[],2,0)&lt;=BH9,VLOOKUP($E$2,Theme_Ranges[],3,0)&gt;=BH9),BH9,"")</f>
        <v/>
      </c>
      <c r="CS9" s="42" t="str">
        <f>IF(AND(VLOOKUP($E$2,Theme_Ranges[],2,0)&lt;=BI9,VLOOKUP($E$2,Theme_Ranges[],3,0)&gt;=BI9),BI9,"")</f>
        <v/>
      </c>
      <c r="CT9" s="42" t="str">
        <f>IF(AND(VLOOKUP($E$2,Theme_Ranges[],2,0)&lt;=BJ9,VLOOKUP($E$2,Theme_Ranges[],3,0)&gt;=BJ9),BJ9,"")</f>
        <v/>
      </c>
      <c r="CU9" s="42" t="str">
        <f>IF(AND(VLOOKUP($E$2,Theme_Ranges[],2,0)&lt;=BK9,VLOOKUP($E$2,Theme_Ranges[],3,0)&gt;=BK9),BK9,"")</f>
        <v/>
      </c>
      <c r="CV9" s="42" t="str">
        <f>IF(AND(VLOOKUP($E$2,Theme_Ranges[],2,0)&lt;=BL9,VLOOKUP($E$2,Theme_Ranges[],3,0)&gt;=BL9),BL9,"")</f>
        <v/>
      </c>
      <c r="CW9" s="42" t="str">
        <f>IF(AND(VLOOKUP($E$2,Theme_Ranges[],2,0)&lt;=BM9,VLOOKUP($E$2,Theme_Ranges[],3,0)&gt;=BM9),BM9,"")</f>
        <v/>
      </c>
      <c r="CX9" s="42" t="str">
        <f>IF(AND(VLOOKUP($E$2,Theme_Ranges[],2,0)&lt;=BN9,VLOOKUP($E$2,Theme_Ranges[],3,0)&gt;=BN9),BN9,"")</f>
        <v/>
      </c>
      <c r="CY9" s="42" t="str">
        <f>IF(AND(VLOOKUP($E$2,Theme_Ranges[],2,0)&lt;=BO9,VLOOKUP($E$2,Theme_Ranges[],3,0)&gt;=BO9),BO9,"")</f>
        <v/>
      </c>
      <c r="CZ9" s="42" t="str">
        <f>IF(AND(VLOOKUP($E$2,Theme_Ranges[],2,0)&lt;=BP9,VLOOKUP($E$2,Theme_Ranges[],3,0)&gt;=BP9),BP9,"")</f>
        <v/>
      </c>
      <c r="DA9" s="42" t="str">
        <f>IF(AND(VLOOKUP($E$2,Theme_Ranges[],2,0)&lt;=BQ9,VLOOKUP($E$2,Theme_Ranges[],3,0)&gt;=BQ9),BQ9,"")</f>
        <v/>
      </c>
      <c r="DB9" s="42" t="str">
        <f>IF(AND(VLOOKUP($E$2,Theme_Ranges[],2,0)&lt;=BR9,VLOOKUP($E$2,Theme_Ranges[],3,0)&gt;=BR9),BR9,"")</f>
        <v/>
      </c>
      <c r="DC9" s="42" t="str">
        <f>IF(AND(VLOOKUP($E$2,Theme_Ranges[],2,0)&lt;=BS9,VLOOKUP($E$2,Theme_Ranges[],3,0)&gt;=BS9),BS9,"")</f>
        <v/>
      </c>
      <c r="DD9" s="42" t="str">
        <f>IF(AND(VLOOKUP($E$2,Theme_Ranges[],2,0)&lt;=BT9,VLOOKUP($E$2,Theme_Ranges[],3,0)&gt;=BT9),BT9,"")</f>
        <v/>
      </c>
      <c r="DE9" s="42" t="str">
        <f>IF(AND(VLOOKUP($E$2,Theme_Ranges[],2,0)&lt;=BU9,VLOOKUP($E$2,Theme_Ranges[],3,0)&gt;=BU9),BU9,"")</f>
        <v/>
      </c>
      <c r="DF9" s="42" t="str">
        <f>IF(AND(VLOOKUP($E$2,Theme_Ranges[],2,0)&lt;=BV9,VLOOKUP($E$2,Theme_Ranges[],3,0)&gt;=BV9),BV9,"")</f>
        <v/>
      </c>
      <c r="DG9" s="42" t="str">
        <f>IF(AND(VLOOKUP($E$2,Theme_Ranges[],2,0)&lt;=BW9,VLOOKUP($E$2,Theme_Ranges[],3,0)&gt;=BW9),BW9,"")</f>
        <v/>
      </c>
      <c r="DH9" s="42" t="str">
        <f>IF(AND(VLOOKUP($E$2,Theme_Ranges[],2,0)&lt;=BX9,VLOOKUP($E$2,Theme_Ranges[],3,0)&gt;=BX9),BX9,"")</f>
        <v/>
      </c>
      <c r="DI9" s="42" t="str">
        <f>IF(AND(VLOOKUP($E$2,Theme_Ranges[],2,0)&lt;=BY9,VLOOKUP($E$2,Theme_Ranges[],3,0)&gt;=BY9),BY9,"")</f>
        <v/>
      </c>
      <c r="DJ9" s="42" t="str">
        <f>IF(AND(VLOOKUP($E$2,Theme_Ranges[],2,0)&lt;=BZ9,VLOOKUP($E$2,Theme_Ranges[],3,0)&gt;=BZ9),BZ9,"")</f>
        <v/>
      </c>
      <c r="DK9" s="42" t="str">
        <f>IF(AND(VLOOKUP($E$2,Theme_Ranges[],2,0)&lt;=CA9,VLOOKUP($E$2,Theme_Ranges[],3,0)&gt;=CA9),CA9,"")</f>
        <v/>
      </c>
      <c r="DL9" s="42" t="str">
        <f>IF(AND(VLOOKUP($E$2,Theme_Ranges[],2,0)&lt;=CB9,VLOOKUP($E$2,Theme_Ranges[],3,0)&gt;=CB9),CB9,"")</f>
        <v/>
      </c>
      <c r="DM9" s="42" t="str">
        <f>IF(AND(VLOOKUP($E$2,Theme_Ranges[],2,0)&lt;=CC9,VLOOKUP($E$2,Theme_Ranges[],3,0)&gt;=CC9),CC9,"")</f>
        <v/>
      </c>
      <c r="DN9" s="42" t="str">
        <f>IF(AND(VLOOKUP($E$2,Theme_Ranges[],2,0)&lt;=CD9,VLOOKUP($E$2,Theme_Ranges[],3,0)&gt;=CD9),CD9,"")</f>
        <v/>
      </c>
      <c r="DO9" s="42" t="str">
        <f>IF(AND(VLOOKUP($E$2,Theme_Ranges[],2,0)&lt;=CE9,VLOOKUP($E$2,Theme_Ranges[],3,0)&gt;=CE9),CE9,"")</f>
        <v/>
      </c>
      <c r="DP9" s="42" t="str">
        <f>IF(AND(VLOOKUP($E$2,Theme_Ranges[],2,0)&lt;=CF9,VLOOKUP($E$2,Theme_Ranges[],3,0)&gt;=CF9),CF9,"")</f>
        <v/>
      </c>
      <c r="DQ9" s="42" t="str">
        <f>IF(AND(VLOOKUP($E$2,Theme_Ranges[],2,0)&lt;=CG9,VLOOKUP($E$2,Theme_Ranges[],3,0)&gt;=CG9),CG9,"")</f>
        <v/>
      </c>
      <c r="DR9" s="42" t="str">
        <f>IF(AND(VLOOKUP($E$2,Theme_Ranges[],2,0)&lt;=CH9,VLOOKUP($E$2,Theme_Ranges[],3,0)&gt;=CH9),CH9,"")</f>
        <v/>
      </c>
      <c r="DS9" s="42" t="str">
        <f>IF(AND(VLOOKUP($E$2,Theme_Ranges[],2,0)&lt;=CI9,VLOOKUP($E$2,Theme_Ranges[],3,0)&gt;=CI9),CI9,"")</f>
        <v/>
      </c>
      <c r="DT9" s="42" t="str">
        <f>IF(AND(VLOOKUP($E$2,Theme_Ranges[],2,0)&lt;=CJ9,VLOOKUP($E$2,Theme_Ranges[],3,0)&gt;=CJ9),CJ9,"")</f>
        <v/>
      </c>
    </row>
    <row r="10" spans="1:124" ht="19.2" x14ac:dyDescent="0.5">
      <c r="A10" s="38" t="str">
        <f t="shared" ref="A10:A58" si="36">D10&amp;" "&amp;E10</f>
        <v xml:space="preserve"> </v>
      </c>
      <c r="B10" s="39" t="str">
        <f>IF('Raw Data'!B5="","",'Raw Data'!B5)</f>
        <v/>
      </c>
      <c r="C10" s="39" t="str">
        <f>IF('Raw Data'!C5="","",'Raw Data'!C5)</f>
        <v/>
      </c>
      <c r="D10" s="39" t="str">
        <f>IF('Raw Data'!D5="","",'Raw Data'!D5)</f>
        <v/>
      </c>
      <c r="E10" s="39" t="str">
        <f>IF('Raw Data'!E5="","",'Raw Data'!E5)</f>
        <v/>
      </c>
      <c r="F10" s="71"/>
      <c r="G10" s="41" t="str">
        <f>IF(OR(IFERROR(AND(VLOOKUP($E$2,Theme_Ranges[],2,0)&lt;=BC10,VLOOKUP($E$2,Theme_Ranges[],3,0)&gt;=BC10),FALSE),IFERROR(AND(VLOOKUP($E$3,Theme_Ranges[],2,0)&lt;=BC10,VLOOKUP($E$3,Theme_Ranges[],3,0)&gt;=BC10),FALSE)),BC10,"")</f>
        <v/>
      </c>
      <c r="H10" s="41" t="str">
        <f>IF(OR(IFERROR(AND(VLOOKUP($E$2,Theme_Ranges[],2,0)&lt;=BD10,VLOOKUP($E$2,Theme_Ranges[],3,0)&gt;=BD10),FALSE),IFERROR(AND(VLOOKUP($E$3,Theme_Ranges[],2,0)&lt;=BD10,VLOOKUP($E$3,Theme_Ranges[],3,0)&gt;=BD10),FALSE)),BD10,"")</f>
        <v/>
      </c>
      <c r="I10" s="41" t="str">
        <f>IF(OR(IFERROR(AND(VLOOKUP($E$2,Theme_Ranges[],2,0)&lt;=BE10,VLOOKUP($E$2,Theme_Ranges[],3,0)&gt;=BE10),FALSE),IFERROR(AND(VLOOKUP($E$3,Theme_Ranges[],2,0)&lt;=BE10,VLOOKUP($E$3,Theme_Ranges[],3,0)&gt;=BE10),FALSE)),BE10,"")</f>
        <v/>
      </c>
      <c r="J10" s="41" t="str">
        <f>IF(OR(IFERROR(AND(VLOOKUP($E$2,Theme_Ranges[],2,0)&lt;=BF10,VLOOKUP($E$2,Theme_Ranges[],3,0)&gt;=BF10),FALSE),IFERROR(AND(VLOOKUP($E$3,Theme_Ranges[],2,0)&lt;=BF10,VLOOKUP($E$3,Theme_Ranges[],3,0)&gt;=BF10),FALSE)),BF10,"")</f>
        <v/>
      </c>
      <c r="K10" s="41" t="str">
        <f>IF(OR(IFERROR(AND(VLOOKUP($E$2,Theme_Ranges[],2,0)&lt;=BG10,VLOOKUP($E$2,Theme_Ranges[],3,0)&gt;=BG10),FALSE),IFERROR(AND(VLOOKUP($E$3,Theme_Ranges[],2,0)&lt;=BG10,VLOOKUP($E$3,Theme_Ranges[],3,0)&gt;=BG10),FALSE)),BG10,"")</f>
        <v/>
      </c>
      <c r="L10" s="41" t="str">
        <f>IF(OR(IFERROR(AND(VLOOKUP($E$2,Theme_Ranges[],2,0)&lt;=BH10,VLOOKUP($E$2,Theme_Ranges[],3,0)&gt;=BH10),FALSE),IFERROR(AND(VLOOKUP($E$3,Theme_Ranges[],2,0)&lt;=BH10,VLOOKUP($E$3,Theme_Ranges[],3,0)&gt;=BH10),FALSE)),BH10,"")</f>
        <v/>
      </c>
      <c r="M10" s="41" t="str">
        <f>IF(OR(IFERROR(AND(VLOOKUP($E$2,Theme_Ranges[],2,0)&lt;=BI10,VLOOKUP($E$2,Theme_Ranges[],3,0)&gt;=BI10),FALSE),IFERROR(AND(VLOOKUP($E$3,Theme_Ranges[],2,0)&lt;=BI10,VLOOKUP($E$3,Theme_Ranges[],3,0)&gt;=BI10),FALSE)),BI10,"")</f>
        <v/>
      </c>
      <c r="N10" s="41" t="str">
        <f>IF(OR(IFERROR(AND(VLOOKUP($E$2,Theme_Ranges[],2,0)&lt;=BJ10,VLOOKUP($E$2,Theme_Ranges[],3,0)&gt;=BJ10),FALSE),IFERROR(AND(VLOOKUP($E$3,Theme_Ranges[],2,0)&lt;=BJ10,VLOOKUP($E$3,Theme_Ranges[],3,0)&gt;=BJ10),FALSE)),BJ10,"")</f>
        <v/>
      </c>
      <c r="O10" s="41" t="str">
        <f>IF(OR(IFERROR(AND(VLOOKUP($E$2,Theme_Ranges[],2,0)&lt;=BK10,VLOOKUP($E$2,Theme_Ranges[],3,0)&gt;=BK10),FALSE),IFERROR(AND(VLOOKUP($E$3,Theme_Ranges[],2,0)&lt;=BK10,VLOOKUP($E$3,Theme_Ranges[],3,0)&gt;=BK10),FALSE)),BK10,"")</f>
        <v/>
      </c>
      <c r="P10" s="41" t="str">
        <f>IF(OR(IFERROR(AND(VLOOKUP($E$2,Theme_Ranges[],2,0)&lt;=BL10,VLOOKUP($E$2,Theme_Ranges[],3,0)&gt;=BL10),FALSE),IFERROR(AND(VLOOKUP($E$3,Theme_Ranges[],2,0)&lt;=BL10,VLOOKUP($E$3,Theme_Ranges[],3,0)&gt;=BL10),FALSE)),BL10,"")</f>
        <v/>
      </c>
      <c r="Q10" s="41" t="str">
        <f>IF(OR(IFERROR(AND(VLOOKUP($E$2,Theme_Ranges[],2,0)&lt;=BM10,VLOOKUP($E$2,Theme_Ranges[],3,0)&gt;=BM10),FALSE),IFERROR(AND(VLOOKUP($E$3,Theme_Ranges[],2,0)&lt;=BM10,VLOOKUP($E$3,Theme_Ranges[],3,0)&gt;=BM10),FALSE)),BM10,"")</f>
        <v/>
      </c>
      <c r="R10" s="41" t="str">
        <f>IF(OR(IFERROR(AND(VLOOKUP($E$2,Theme_Ranges[],2,0)&lt;=BN10,VLOOKUP($E$2,Theme_Ranges[],3,0)&gt;=BN10),FALSE),IFERROR(AND(VLOOKUP($E$3,Theme_Ranges[],2,0)&lt;=BN10,VLOOKUP($E$3,Theme_Ranges[],3,0)&gt;=BN10),FALSE)),BN10,"")</f>
        <v/>
      </c>
      <c r="S10" s="41" t="str">
        <f>IF(OR(IFERROR(AND(VLOOKUP($E$2,Theme_Ranges[],2,0)&lt;=BO10,VLOOKUP($E$2,Theme_Ranges[],3,0)&gt;=BO10),FALSE),IFERROR(AND(VLOOKUP($E$3,Theme_Ranges[],2,0)&lt;=BO10,VLOOKUP($E$3,Theme_Ranges[],3,0)&gt;=BO10),FALSE)),BO10,"")</f>
        <v/>
      </c>
      <c r="T10" s="41" t="str">
        <f>IF(OR(IFERROR(AND(VLOOKUP($E$2,Theme_Ranges[],2,0)&lt;=BP10,VLOOKUP($E$2,Theme_Ranges[],3,0)&gt;=BP10),FALSE),IFERROR(AND(VLOOKUP($E$3,Theme_Ranges[],2,0)&lt;=BP10,VLOOKUP($E$3,Theme_Ranges[],3,0)&gt;=BP10),FALSE)),BP10,"")</f>
        <v/>
      </c>
      <c r="U10" s="41" t="str">
        <f>IF(OR(IFERROR(AND(VLOOKUP($E$2,Theme_Ranges[],2,0)&lt;=BQ10,VLOOKUP($E$2,Theme_Ranges[],3,0)&gt;=BQ10),FALSE),IFERROR(AND(VLOOKUP($E$3,Theme_Ranges[],2,0)&lt;=BQ10,VLOOKUP($E$3,Theme_Ranges[],3,0)&gt;=BQ10),FALSE)),BQ10,"")</f>
        <v/>
      </c>
      <c r="V10" s="41" t="str">
        <f>IF(OR(IFERROR(AND(VLOOKUP($E$2,Theme_Ranges[],2,0)&lt;=BR10,VLOOKUP($E$2,Theme_Ranges[],3,0)&gt;=BR10),FALSE),IFERROR(AND(VLOOKUP($E$3,Theme_Ranges[],2,0)&lt;=BR10,VLOOKUP($E$3,Theme_Ranges[],3,0)&gt;=BR10),FALSE)),BR10,"")</f>
        <v/>
      </c>
      <c r="W10" s="41" t="str">
        <f>IF(OR(IFERROR(AND(VLOOKUP($E$2,Theme_Ranges[],2,0)&lt;=BS10,VLOOKUP($E$2,Theme_Ranges[],3,0)&gt;=BS10),FALSE),IFERROR(AND(VLOOKUP($E$3,Theme_Ranges[],2,0)&lt;=BS10,VLOOKUP($E$3,Theme_Ranges[],3,0)&gt;=BS10),FALSE)),BS10,"")</f>
        <v/>
      </c>
      <c r="X10" s="41" t="str">
        <f>IF(OR(IFERROR(AND(VLOOKUP($E$2,Theme_Ranges[],2,0)&lt;=BT10,VLOOKUP($E$2,Theme_Ranges[],3,0)&gt;=BT10),FALSE),IFERROR(AND(VLOOKUP($E$3,Theme_Ranges[],2,0)&lt;=BT10,VLOOKUP($E$3,Theme_Ranges[],3,0)&gt;=BT10),FALSE)),BT10,"")</f>
        <v/>
      </c>
      <c r="Y10" s="41" t="str">
        <f>IF(OR(IFERROR(AND(VLOOKUP($E$2,Theme_Ranges[],2,0)&lt;=BU10,VLOOKUP($E$2,Theme_Ranges[],3,0)&gt;=BU10),FALSE),IFERROR(AND(VLOOKUP($E$3,Theme_Ranges[],2,0)&lt;=BU10,VLOOKUP($E$3,Theme_Ranges[],3,0)&gt;=BU10),FALSE)),BU10,"")</f>
        <v/>
      </c>
      <c r="Z10" s="41" t="str">
        <f>IF(OR(IFERROR(AND(VLOOKUP($E$2,Theme_Ranges[],2,0)&lt;=BV10,VLOOKUP($E$2,Theme_Ranges[],3,0)&gt;=BV10),FALSE),IFERROR(AND(VLOOKUP($E$3,Theme_Ranges[],2,0)&lt;=BV10,VLOOKUP($E$3,Theme_Ranges[],3,0)&gt;=BV10),FALSE)),BV10,"")</f>
        <v/>
      </c>
      <c r="AA10" s="41" t="str">
        <f>IF(OR(IFERROR(AND(VLOOKUP($E$2,Theme_Ranges[],2,0)&lt;=BW10,VLOOKUP($E$2,Theme_Ranges[],3,0)&gt;=BW10),FALSE),IFERROR(AND(VLOOKUP($E$3,Theme_Ranges[],2,0)&lt;=BW10,VLOOKUP($E$3,Theme_Ranges[],3,0)&gt;=BW10),FALSE)),BW10,"")</f>
        <v/>
      </c>
      <c r="AB10" s="41" t="str">
        <f>IF(OR(IFERROR(AND(VLOOKUP($E$2,Theme_Ranges[],2,0)&lt;=BX10,VLOOKUP($E$2,Theme_Ranges[],3,0)&gt;=BX10),FALSE),IFERROR(AND(VLOOKUP($E$3,Theme_Ranges[],2,0)&lt;=BX10,VLOOKUP($E$3,Theme_Ranges[],3,0)&gt;=BX10),FALSE)),BX10,"")</f>
        <v/>
      </c>
      <c r="AC10" s="41" t="str">
        <f>IF(OR(IFERROR(AND(VLOOKUP($E$2,Theme_Ranges[],2,0)&lt;=BY10,VLOOKUP($E$2,Theme_Ranges[],3,0)&gt;=BY10),FALSE),IFERROR(AND(VLOOKUP($E$3,Theme_Ranges[],2,0)&lt;=BY10,VLOOKUP($E$3,Theme_Ranges[],3,0)&gt;=BY10),FALSE)),BY10,"")</f>
        <v/>
      </c>
      <c r="AD10" s="41" t="str">
        <f>IF(OR(IFERROR(AND(VLOOKUP($E$2,Theme_Ranges[],2,0)&lt;=BZ10,VLOOKUP($E$2,Theme_Ranges[],3,0)&gt;=BZ10),FALSE),IFERROR(AND(VLOOKUP($E$3,Theme_Ranges[],2,0)&lt;=BZ10,VLOOKUP($E$3,Theme_Ranges[],3,0)&gt;=BZ10),FALSE)),BZ10,"")</f>
        <v/>
      </c>
      <c r="AE10" s="41" t="str">
        <f>IF(OR(IFERROR(AND(VLOOKUP($E$2,Theme_Ranges[],2,0)&lt;=CA10,VLOOKUP($E$2,Theme_Ranges[],3,0)&gt;=CA10),FALSE),IFERROR(AND(VLOOKUP($E$3,Theme_Ranges[],2,0)&lt;=CA10,VLOOKUP($E$3,Theme_Ranges[],3,0)&gt;=CA10),FALSE)),CA10,"")</f>
        <v/>
      </c>
      <c r="AF10" s="41" t="str">
        <f>IF(OR(IFERROR(AND(VLOOKUP($E$2,Theme_Ranges[],2,0)&lt;=CB10,VLOOKUP($E$2,Theme_Ranges[],3,0)&gt;=CB10),FALSE),IFERROR(AND(VLOOKUP($E$3,Theme_Ranges[],2,0)&lt;=CB10,VLOOKUP($E$3,Theme_Ranges[],3,0)&gt;=CB10),FALSE)),CB10,"")</f>
        <v/>
      </c>
      <c r="AG10" s="41" t="str">
        <f>IF(OR(IFERROR(AND(VLOOKUP($E$2,Theme_Ranges[],2,0)&lt;=CC10,VLOOKUP($E$2,Theme_Ranges[],3,0)&gt;=CC10),FALSE),IFERROR(AND(VLOOKUP($E$3,Theme_Ranges[],2,0)&lt;=CC10,VLOOKUP($E$3,Theme_Ranges[],3,0)&gt;=CC10),FALSE)),CC10,"")</f>
        <v/>
      </c>
      <c r="AH10" s="41" t="str">
        <f>IF(OR(IFERROR(AND(VLOOKUP($E$2,Theme_Ranges[],2,0)&lt;=CD10,VLOOKUP($E$2,Theme_Ranges[],3,0)&gt;=CD10),FALSE),IFERROR(AND(VLOOKUP($E$3,Theme_Ranges[],2,0)&lt;=CD10,VLOOKUP($E$3,Theme_Ranges[],3,0)&gt;=CD10),FALSE)),CD10,"")</f>
        <v/>
      </c>
      <c r="AI10" s="41" t="str">
        <f>IF(OR(IFERROR(AND(VLOOKUP($E$2,Theme_Ranges[],2,0)&lt;=CE10,VLOOKUP($E$2,Theme_Ranges[],3,0)&gt;=CE10),FALSE),IFERROR(AND(VLOOKUP($E$3,Theme_Ranges[],2,0)&lt;=CE10,VLOOKUP($E$3,Theme_Ranges[],3,0)&gt;=CE10),FALSE)),CE10,"")</f>
        <v/>
      </c>
      <c r="AJ10" s="41" t="str">
        <f>IF(OR(IFERROR(AND(VLOOKUP($E$2,Theme_Ranges[],2,0)&lt;=CF10,VLOOKUP($E$2,Theme_Ranges[],3,0)&gt;=CF10),FALSE),IFERROR(AND(VLOOKUP($E$3,Theme_Ranges[],2,0)&lt;=CF10,VLOOKUP($E$3,Theme_Ranges[],3,0)&gt;=CF10),FALSE)),CF10,"")</f>
        <v/>
      </c>
      <c r="AK10" s="41" t="str">
        <f>IF(OR(IFERROR(AND(VLOOKUP($E$2,Theme_Ranges[],2,0)&lt;=CG10,VLOOKUP($E$2,Theme_Ranges[],3,0)&gt;=CG10),FALSE),IFERROR(AND(VLOOKUP($E$3,Theme_Ranges[],2,0)&lt;=CG10,VLOOKUP($E$3,Theme_Ranges[],3,0)&gt;=CG10),FALSE)),CG10,"")</f>
        <v/>
      </c>
      <c r="AL10" s="41" t="str">
        <f>IF(OR(IFERROR(AND(VLOOKUP($E$2,Theme_Ranges[],2,0)&lt;=CH10,VLOOKUP($E$2,Theme_Ranges[],3,0)&gt;=CH10),FALSE),IFERROR(AND(VLOOKUP($E$3,Theme_Ranges[],2,0)&lt;=CH10,VLOOKUP($E$3,Theme_Ranges[],3,0)&gt;=CH10),FALSE)),CH10,"")</f>
        <v/>
      </c>
      <c r="AM10" s="41" t="str">
        <f>IF(OR(IFERROR(AND(VLOOKUP($E$2,Theme_Ranges[],2,0)&lt;=CI10,VLOOKUP($E$2,Theme_Ranges[],3,0)&gt;=CI10),FALSE),IFERROR(AND(VLOOKUP($E$3,Theme_Ranges[],2,0)&lt;=CI10,VLOOKUP($E$3,Theme_Ranges[],3,0)&gt;=CI10),FALSE)),CI10,"")</f>
        <v/>
      </c>
      <c r="AN10" s="41" t="str">
        <f>IF(OR(IFERROR(AND(VLOOKUP($E$2,Theme_Ranges[],2,0)&lt;=CJ10,VLOOKUP($E$2,Theme_Ranges[],3,0)&gt;=CJ10),FALSE),IFERROR(AND(VLOOKUP($E$3,Theme_Ranges[],2,0)&lt;=CJ10,VLOOKUP($E$3,Theme_Ranges[],3,0)&gt;=CJ10),FALSE)),CJ10,"")</f>
        <v/>
      </c>
      <c r="AO10" s="79"/>
      <c r="AP10" s="49" t="str">
        <f t="shared" ref="AP10:AP19" si="37">IF(D10="","",COUNTIF($G10:$O10,"&lt;="&amp;AV10))</f>
        <v/>
      </c>
      <c r="AQ10" s="50" t="str">
        <f t="shared" ref="AQ10:AQ19" si="38">IF(D10="","",COUNTIF($P10:$W10,"&lt;="&amp;AV10))</f>
        <v/>
      </c>
      <c r="AR10" s="50" t="str">
        <f t="shared" ref="AR10:AR19" si="39">IF(D10="","",COUNTIF($X10:$AF10,"&lt;="&amp;AV10))</f>
        <v/>
      </c>
      <c r="AS10" s="51" t="str">
        <f t="shared" ref="AS10:AS19" si="40">IF(D10="","",COUNTIF($AG10:$AN10,"&lt;="&amp;AV10))</f>
        <v/>
      </c>
      <c r="AT10" s="40"/>
      <c r="AU10" s="40"/>
      <c r="AV10" s="5">
        <f>VLOOKUP($AV$8,Theme_Ranges[],3,0)</f>
        <v>5</v>
      </c>
      <c r="AW10" s="5">
        <f t="shared" ref="AW10:AW19" si="41">IF(D10="",0,1)</f>
        <v>0</v>
      </c>
      <c r="AX10" s="5">
        <f t="shared" ref="AX10:AX19" si="42">IF(COUNTIF($G10:$O10,"&lt;="&amp;AV10)&gt;0,1,0)</f>
        <v>0</v>
      </c>
      <c r="AY10" s="5">
        <f t="shared" ref="AY10:AY19" si="43">IF(COUNTIF($P10:$W10,"&lt;="&amp;AV10)&gt;0,1,0)</f>
        <v>0</v>
      </c>
      <c r="AZ10" s="5">
        <f t="shared" ref="AZ10:AZ19" si="44">IF(COUNTIF($X10:$AF10,"&lt;="&amp;AV10)&gt;0,1,0)</f>
        <v>0</v>
      </c>
      <c r="BA10" s="5">
        <f t="shared" ref="BA10:BA19" si="45">IF(COUNTIF($AG10:$AN10,"&lt;="&amp;AV10)&gt;0,1,0)</f>
        <v>0</v>
      </c>
      <c r="BB10" s="40"/>
      <c r="BC10" s="42" t="str">
        <f>IF($D10="","",VLOOKUP($A10&amp;G$6,Data_Table_1[[Full Name Theme Conc]:[Theme Ranking]],8,0))</f>
        <v/>
      </c>
      <c r="BD10" s="42" t="str">
        <f>IF($D10="","",VLOOKUP($A10&amp;H$6,Data_Table_1[[Full Name Theme Conc]:[Theme Ranking]],8,0))</f>
        <v/>
      </c>
      <c r="BE10" s="42" t="str">
        <f>IF($D10="","",VLOOKUP($A10&amp;I$6,Data_Table_1[[Full Name Theme Conc]:[Theme Ranking]],8,0))</f>
        <v/>
      </c>
      <c r="BF10" s="42" t="str">
        <f>IF($D10="","",VLOOKUP($A10&amp;J$6,Data_Table_1[[Full Name Theme Conc]:[Theme Ranking]],8,0))</f>
        <v/>
      </c>
      <c r="BG10" s="42" t="str">
        <f>IF($D10="","",VLOOKUP($A10&amp;K$6,Data_Table_1[[Full Name Theme Conc]:[Theme Ranking]],8,0))</f>
        <v/>
      </c>
      <c r="BH10" s="42" t="str">
        <f>IF($D10="","",VLOOKUP($A10&amp;L$6,Data_Table_1[[Full Name Theme Conc]:[Theme Ranking]],8,0))</f>
        <v/>
      </c>
      <c r="BI10" s="42" t="str">
        <f>IF($D10="","",VLOOKUP($A10&amp;M$6,Data_Table_1[[Full Name Theme Conc]:[Theme Ranking]],8,0))</f>
        <v/>
      </c>
      <c r="BJ10" s="42" t="str">
        <f>IF($D10="","",VLOOKUP($A10&amp;N$6,Data_Table_1[[Full Name Theme Conc]:[Theme Ranking]],8,0))</f>
        <v/>
      </c>
      <c r="BK10" s="42" t="str">
        <f>IF($D10="","",VLOOKUP($A10&amp;O$6,Data_Table_1[[Full Name Theme Conc]:[Theme Ranking]],8,0))</f>
        <v/>
      </c>
      <c r="BL10" s="42" t="str">
        <f>IF($D10="","",VLOOKUP($A10&amp;P$6,Data_Table_1[[Full Name Theme Conc]:[Theme Ranking]],8,0))</f>
        <v/>
      </c>
      <c r="BM10" s="42" t="str">
        <f>IF($D10="","",VLOOKUP($A10&amp;Q$6,Data_Table_1[[Full Name Theme Conc]:[Theme Ranking]],8,0))</f>
        <v/>
      </c>
      <c r="BN10" s="42" t="str">
        <f>IF($D10="","",VLOOKUP($A10&amp;R$6,Data_Table_1[[Full Name Theme Conc]:[Theme Ranking]],8,0))</f>
        <v/>
      </c>
      <c r="BO10" s="42" t="str">
        <f>IF($D10="","",VLOOKUP($A10&amp;S$6,Data_Table_1[[Full Name Theme Conc]:[Theme Ranking]],8,0))</f>
        <v/>
      </c>
      <c r="BP10" s="42" t="str">
        <f>IF($D10="","",VLOOKUP($A10&amp;T$6,Data_Table_1[[Full Name Theme Conc]:[Theme Ranking]],8,0))</f>
        <v/>
      </c>
      <c r="BQ10" s="42" t="str">
        <f>IF($D10="","",VLOOKUP($A10&amp;U$6,Data_Table_1[[Full Name Theme Conc]:[Theme Ranking]],8,0))</f>
        <v/>
      </c>
      <c r="BR10" s="42" t="str">
        <f>IF($D10="","",VLOOKUP($A10&amp;V$6,Data_Table_1[[Full Name Theme Conc]:[Theme Ranking]],8,0))</f>
        <v/>
      </c>
      <c r="BS10" s="42" t="str">
        <f>IF($D10="","",VLOOKUP($A10&amp;W$6,Data_Table_1[[Full Name Theme Conc]:[Theme Ranking]],8,0))</f>
        <v/>
      </c>
      <c r="BT10" s="42" t="str">
        <f>IF($D10="","",VLOOKUP($A10&amp;X$6,Data_Table_1[[Full Name Theme Conc]:[Theme Ranking]],8,0))</f>
        <v/>
      </c>
      <c r="BU10" s="42" t="str">
        <f>IF($D10="","",VLOOKUP($A10&amp;Y$6,Data_Table_1[[Full Name Theme Conc]:[Theme Ranking]],8,0))</f>
        <v/>
      </c>
      <c r="BV10" s="42" t="str">
        <f>IF($D10="","",VLOOKUP($A10&amp;Z$6,Data_Table_1[[Full Name Theme Conc]:[Theme Ranking]],8,0))</f>
        <v/>
      </c>
      <c r="BW10" s="42" t="str">
        <f>IF($D10="","",VLOOKUP($A10&amp;AA$6,Data_Table_1[[Full Name Theme Conc]:[Theme Ranking]],8,0))</f>
        <v/>
      </c>
      <c r="BX10" s="42" t="str">
        <f>IF($D10="","",VLOOKUP($A10&amp;AB$6,Data_Table_1[[Full Name Theme Conc]:[Theme Ranking]],8,0))</f>
        <v/>
      </c>
      <c r="BY10" s="42" t="str">
        <f>IF($D10="","",VLOOKUP($A10&amp;AC$6,Data_Table_1[[Full Name Theme Conc]:[Theme Ranking]],8,0))</f>
        <v/>
      </c>
      <c r="BZ10" s="42" t="str">
        <f>IF($D10="","",VLOOKUP($A10&amp;AD$6,Data_Table_1[[Full Name Theme Conc]:[Theme Ranking]],8,0))</f>
        <v/>
      </c>
      <c r="CA10" s="42" t="str">
        <f>IF($D10="","",VLOOKUP($A10&amp;AE$6,Data_Table_1[[Full Name Theme Conc]:[Theme Ranking]],8,0))</f>
        <v/>
      </c>
      <c r="CB10" s="42" t="str">
        <f>IF($D10="","",VLOOKUP($A10&amp;AF$6,Data_Table_1[[Full Name Theme Conc]:[Theme Ranking]],8,0))</f>
        <v/>
      </c>
      <c r="CC10" s="42" t="str">
        <f>IF($D10="","",VLOOKUP($A10&amp;AG$6,Data_Table_1[[Full Name Theme Conc]:[Theme Ranking]],8,0))</f>
        <v/>
      </c>
      <c r="CD10" s="42" t="str">
        <f>IF($D10="","",VLOOKUP($A10&amp;AH$6,Data_Table_1[[Full Name Theme Conc]:[Theme Ranking]],8,0))</f>
        <v/>
      </c>
      <c r="CE10" s="42" t="str">
        <f>IF($D10="","",VLOOKUP($A10&amp;AI$6,Data_Table_1[[Full Name Theme Conc]:[Theme Ranking]],8,0))</f>
        <v/>
      </c>
      <c r="CF10" s="42" t="str">
        <f>IF($D10="","",VLOOKUP($A10&amp;AJ$6,Data_Table_1[[Full Name Theme Conc]:[Theme Ranking]],8,0))</f>
        <v/>
      </c>
      <c r="CG10" s="42" t="str">
        <f>IF($D10="","",VLOOKUP($A10&amp;AK$6,Data_Table_1[[Full Name Theme Conc]:[Theme Ranking]],8,0))</f>
        <v/>
      </c>
      <c r="CH10" s="42" t="str">
        <f>IF($D10="","",VLOOKUP($A10&amp;AL$6,Data_Table_1[[Full Name Theme Conc]:[Theme Ranking]],8,0))</f>
        <v/>
      </c>
      <c r="CI10" s="42" t="str">
        <f>IF($D10="","",VLOOKUP($A10&amp;AM$6,Data_Table_1[[Full Name Theme Conc]:[Theme Ranking]],8,0))</f>
        <v/>
      </c>
      <c r="CJ10" s="42" t="str">
        <f>IF($D10="","",VLOOKUP($A10&amp;AN$6,Data_Table_1[[Full Name Theme Conc]:[Theme Ranking]],8,0))</f>
        <v/>
      </c>
      <c r="CM10" s="42" t="str">
        <f>IF(AND(VLOOKUP($E$2,Theme_Ranges[],2,0)&lt;=BC10,VLOOKUP($E$2,Theme_Ranges[],3,0)&gt;=BC10),BC10,"")</f>
        <v/>
      </c>
      <c r="CN10" s="42" t="str">
        <f>IF(AND(VLOOKUP($E$2,Theme_Ranges[],2,0)&lt;=BD10,VLOOKUP($E$2,Theme_Ranges[],3,0)&gt;=BD10),BD10,"")</f>
        <v/>
      </c>
      <c r="CO10" s="42" t="str">
        <f>IF(AND(VLOOKUP($E$2,Theme_Ranges[],2,0)&lt;=BE10,VLOOKUP($E$2,Theme_Ranges[],3,0)&gt;=BE10),BE10,"")</f>
        <v/>
      </c>
      <c r="CP10" s="42" t="str">
        <f>IF(AND(VLOOKUP($E$2,Theme_Ranges[],2,0)&lt;=BF10,VLOOKUP($E$2,Theme_Ranges[],3,0)&gt;=BF10),BF10,"")</f>
        <v/>
      </c>
      <c r="CQ10" s="42" t="str">
        <f>IF(AND(VLOOKUP($E$2,Theme_Ranges[],2,0)&lt;=BG10,VLOOKUP($E$2,Theme_Ranges[],3,0)&gt;=BG10),BG10,"")</f>
        <v/>
      </c>
      <c r="CR10" s="42" t="str">
        <f>IF(AND(VLOOKUP($E$2,Theme_Ranges[],2,0)&lt;=BH10,VLOOKUP($E$2,Theme_Ranges[],3,0)&gt;=BH10),BH10,"")</f>
        <v/>
      </c>
      <c r="CS10" s="42" t="str">
        <f>IF(AND(VLOOKUP($E$2,Theme_Ranges[],2,0)&lt;=BI10,VLOOKUP($E$2,Theme_Ranges[],3,0)&gt;=BI10),BI10,"")</f>
        <v/>
      </c>
      <c r="CT10" s="42" t="str">
        <f>IF(AND(VLOOKUP($E$2,Theme_Ranges[],2,0)&lt;=BJ10,VLOOKUP($E$2,Theme_Ranges[],3,0)&gt;=BJ10),BJ10,"")</f>
        <v/>
      </c>
      <c r="CU10" s="42" t="str">
        <f>IF(AND(VLOOKUP($E$2,Theme_Ranges[],2,0)&lt;=BK10,VLOOKUP($E$2,Theme_Ranges[],3,0)&gt;=BK10),BK10,"")</f>
        <v/>
      </c>
      <c r="CV10" s="42" t="str">
        <f>IF(AND(VLOOKUP($E$2,Theme_Ranges[],2,0)&lt;=BL10,VLOOKUP($E$2,Theme_Ranges[],3,0)&gt;=BL10),BL10,"")</f>
        <v/>
      </c>
      <c r="CW10" s="42" t="str">
        <f>IF(AND(VLOOKUP($E$2,Theme_Ranges[],2,0)&lt;=BM10,VLOOKUP($E$2,Theme_Ranges[],3,0)&gt;=BM10),BM10,"")</f>
        <v/>
      </c>
      <c r="CX10" s="42" t="str">
        <f>IF(AND(VLOOKUP($E$2,Theme_Ranges[],2,0)&lt;=BN10,VLOOKUP($E$2,Theme_Ranges[],3,0)&gt;=BN10),BN10,"")</f>
        <v/>
      </c>
      <c r="CY10" s="42" t="str">
        <f>IF(AND(VLOOKUP($E$2,Theme_Ranges[],2,0)&lt;=BO10,VLOOKUP($E$2,Theme_Ranges[],3,0)&gt;=BO10),BO10,"")</f>
        <v/>
      </c>
      <c r="CZ10" s="42" t="str">
        <f>IF(AND(VLOOKUP($E$2,Theme_Ranges[],2,0)&lt;=BP10,VLOOKUP($E$2,Theme_Ranges[],3,0)&gt;=BP10),BP10,"")</f>
        <v/>
      </c>
      <c r="DA10" s="42" t="str">
        <f>IF(AND(VLOOKUP($E$2,Theme_Ranges[],2,0)&lt;=BQ10,VLOOKUP($E$2,Theme_Ranges[],3,0)&gt;=BQ10),BQ10,"")</f>
        <v/>
      </c>
      <c r="DB10" s="42" t="str">
        <f>IF(AND(VLOOKUP($E$2,Theme_Ranges[],2,0)&lt;=BR10,VLOOKUP($E$2,Theme_Ranges[],3,0)&gt;=BR10),BR10,"")</f>
        <v/>
      </c>
      <c r="DC10" s="42" t="str">
        <f>IF(AND(VLOOKUP($E$2,Theme_Ranges[],2,0)&lt;=BS10,VLOOKUP($E$2,Theme_Ranges[],3,0)&gt;=BS10),BS10,"")</f>
        <v/>
      </c>
      <c r="DD10" s="42" t="str">
        <f>IF(AND(VLOOKUP($E$2,Theme_Ranges[],2,0)&lt;=BT10,VLOOKUP($E$2,Theme_Ranges[],3,0)&gt;=BT10),BT10,"")</f>
        <v/>
      </c>
      <c r="DE10" s="42" t="str">
        <f>IF(AND(VLOOKUP($E$2,Theme_Ranges[],2,0)&lt;=BU10,VLOOKUP($E$2,Theme_Ranges[],3,0)&gt;=BU10),BU10,"")</f>
        <v/>
      </c>
      <c r="DF10" s="42" t="str">
        <f>IF(AND(VLOOKUP($E$2,Theme_Ranges[],2,0)&lt;=BV10,VLOOKUP($E$2,Theme_Ranges[],3,0)&gt;=BV10),BV10,"")</f>
        <v/>
      </c>
      <c r="DG10" s="42" t="str">
        <f>IF(AND(VLOOKUP($E$2,Theme_Ranges[],2,0)&lt;=BW10,VLOOKUP($E$2,Theme_Ranges[],3,0)&gt;=BW10),BW10,"")</f>
        <v/>
      </c>
      <c r="DH10" s="42" t="str">
        <f>IF(AND(VLOOKUP($E$2,Theme_Ranges[],2,0)&lt;=BX10,VLOOKUP($E$2,Theme_Ranges[],3,0)&gt;=BX10),BX10,"")</f>
        <v/>
      </c>
      <c r="DI10" s="42" t="str">
        <f>IF(AND(VLOOKUP($E$2,Theme_Ranges[],2,0)&lt;=BY10,VLOOKUP($E$2,Theme_Ranges[],3,0)&gt;=BY10),BY10,"")</f>
        <v/>
      </c>
      <c r="DJ10" s="42" t="str">
        <f>IF(AND(VLOOKUP($E$2,Theme_Ranges[],2,0)&lt;=BZ10,VLOOKUP($E$2,Theme_Ranges[],3,0)&gt;=BZ10),BZ10,"")</f>
        <v/>
      </c>
      <c r="DK10" s="42" t="str">
        <f>IF(AND(VLOOKUP($E$2,Theme_Ranges[],2,0)&lt;=CA10,VLOOKUP($E$2,Theme_Ranges[],3,0)&gt;=CA10),CA10,"")</f>
        <v/>
      </c>
      <c r="DL10" s="42" t="str">
        <f>IF(AND(VLOOKUP($E$2,Theme_Ranges[],2,0)&lt;=CB10,VLOOKUP($E$2,Theme_Ranges[],3,0)&gt;=CB10),CB10,"")</f>
        <v/>
      </c>
      <c r="DM10" s="42" t="str">
        <f>IF(AND(VLOOKUP($E$2,Theme_Ranges[],2,0)&lt;=CC10,VLOOKUP($E$2,Theme_Ranges[],3,0)&gt;=CC10),CC10,"")</f>
        <v/>
      </c>
      <c r="DN10" s="42" t="str">
        <f>IF(AND(VLOOKUP($E$2,Theme_Ranges[],2,0)&lt;=CD10,VLOOKUP($E$2,Theme_Ranges[],3,0)&gt;=CD10),CD10,"")</f>
        <v/>
      </c>
      <c r="DO10" s="42" t="str">
        <f>IF(AND(VLOOKUP($E$2,Theme_Ranges[],2,0)&lt;=CE10,VLOOKUP($E$2,Theme_Ranges[],3,0)&gt;=CE10),CE10,"")</f>
        <v/>
      </c>
      <c r="DP10" s="42" t="str">
        <f>IF(AND(VLOOKUP($E$2,Theme_Ranges[],2,0)&lt;=CF10,VLOOKUP($E$2,Theme_Ranges[],3,0)&gt;=CF10),CF10,"")</f>
        <v/>
      </c>
      <c r="DQ10" s="42" t="str">
        <f>IF(AND(VLOOKUP($E$2,Theme_Ranges[],2,0)&lt;=CG10,VLOOKUP($E$2,Theme_Ranges[],3,0)&gt;=CG10),CG10,"")</f>
        <v/>
      </c>
      <c r="DR10" s="42" t="str">
        <f>IF(AND(VLOOKUP($E$2,Theme_Ranges[],2,0)&lt;=CH10,VLOOKUP($E$2,Theme_Ranges[],3,0)&gt;=CH10),CH10,"")</f>
        <v/>
      </c>
      <c r="DS10" s="42" t="str">
        <f>IF(AND(VLOOKUP($E$2,Theme_Ranges[],2,0)&lt;=CI10,VLOOKUP($E$2,Theme_Ranges[],3,0)&gt;=CI10),CI10,"")</f>
        <v/>
      </c>
      <c r="DT10" s="42" t="str">
        <f>IF(AND(VLOOKUP($E$2,Theme_Ranges[],2,0)&lt;=CJ10,VLOOKUP($E$2,Theme_Ranges[],3,0)&gt;=CJ10),CJ10,"")</f>
        <v/>
      </c>
    </row>
    <row r="11" spans="1:124" ht="19.2" x14ac:dyDescent="0.5">
      <c r="A11" s="38" t="str">
        <f t="shared" si="36"/>
        <v xml:space="preserve"> </v>
      </c>
      <c r="B11" s="39" t="str">
        <f>IF('Raw Data'!B6="","",'Raw Data'!B6)</f>
        <v/>
      </c>
      <c r="C11" s="39" t="str">
        <f>IF('Raw Data'!C6="","",'Raw Data'!C6)</f>
        <v/>
      </c>
      <c r="D11" s="39" t="str">
        <f>IF('Raw Data'!D6="","",'Raw Data'!D6)</f>
        <v/>
      </c>
      <c r="E11" s="39" t="str">
        <f>IF('Raw Data'!E6="","",'Raw Data'!E6)</f>
        <v/>
      </c>
      <c r="F11" s="71"/>
      <c r="G11" s="41" t="str">
        <f>IF(OR(IFERROR(AND(VLOOKUP($E$2,Theme_Ranges[],2,0)&lt;=BC11,VLOOKUP($E$2,Theme_Ranges[],3,0)&gt;=BC11),FALSE),IFERROR(AND(VLOOKUP($E$3,Theme_Ranges[],2,0)&lt;=BC11,VLOOKUP($E$3,Theme_Ranges[],3,0)&gt;=BC11),FALSE)),BC11,"")</f>
        <v/>
      </c>
      <c r="H11" s="41" t="str">
        <f>IF(OR(IFERROR(AND(VLOOKUP($E$2,Theme_Ranges[],2,0)&lt;=BD11,VLOOKUP($E$2,Theme_Ranges[],3,0)&gt;=BD11),FALSE),IFERROR(AND(VLOOKUP($E$3,Theme_Ranges[],2,0)&lt;=BD11,VLOOKUP($E$3,Theme_Ranges[],3,0)&gt;=BD11),FALSE)),BD11,"")</f>
        <v/>
      </c>
      <c r="I11" s="41" t="str">
        <f>IF(OR(IFERROR(AND(VLOOKUP($E$2,Theme_Ranges[],2,0)&lt;=BE11,VLOOKUP($E$2,Theme_Ranges[],3,0)&gt;=BE11),FALSE),IFERROR(AND(VLOOKUP($E$3,Theme_Ranges[],2,0)&lt;=BE11,VLOOKUP($E$3,Theme_Ranges[],3,0)&gt;=BE11),FALSE)),BE11,"")</f>
        <v/>
      </c>
      <c r="J11" s="41" t="str">
        <f>IF(OR(IFERROR(AND(VLOOKUP($E$2,Theme_Ranges[],2,0)&lt;=BF11,VLOOKUP($E$2,Theme_Ranges[],3,0)&gt;=BF11),FALSE),IFERROR(AND(VLOOKUP($E$3,Theme_Ranges[],2,0)&lt;=BF11,VLOOKUP($E$3,Theme_Ranges[],3,0)&gt;=BF11),FALSE)),BF11,"")</f>
        <v/>
      </c>
      <c r="K11" s="41" t="str">
        <f>IF(OR(IFERROR(AND(VLOOKUP($E$2,Theme_Ranges[],2,0)&lt;=BG11,VLOOKUP($E$2,Theme_Ranges[],3,0)&gt;=BG11),FALSE),IFERROR(AND(VLOOKUP($E$3,Theme_Ranges[],2,0)&lt;=BG11,VLOOKUP($E$3,Theme_Ranges[],3,0)&gt;=BG11),FALSE)),BG11,"")</f>
        <v/>
      </c>
      <c r="L11" s="41" t="str">
        <f>IF(OR(IFERROR(AND(VLOOKUP($E$2,Theme_Ranges[],2,0)&lt;=BH11,VLOOKUP($E$2,Theme_Ranges[],3,0)&gt;=BH11),FALSE),IFERROR(AND(VLOOKUP($E$3,Theme_Ranges[],2,0)&lt;=BH11,VLOOKUP($E$3,Theme_Ranges[],3,0)&gt;=BH11),FALSE)),BH11,"")</f>
        <v/>
      </c>
      <c r="M11" s="41" t="str">
        <f>IF(OR(IFERROR(AND(VLOOKUP($E$2,Theme_Ranges[],2,0)&lt;=BI11,VLOOKUP($E$2,Theme_Ranges[],3,0)&gt;=BI11),FALSE),IFERROR(AND(VLOOKUP($E$3,Theme_Ranges[],2,0)&lt;=BI11,VLOOKUP($E$3,Theme_Ranges[],3,0)&gt;=BI11),FALSE)),BI11,"")</f>
        <v/>
      </c>
      <c r="N11" s="41" t="str">
        <f>IF(OR(IFERROR(AND(VLOOKUP($E$2,Theme_Ranges[],2,0)&lt;=BJ11,VLOOKUP($E$2,Theme_Ranges[],3,0)&gt;=BJ11),FALSE),IFERROR(AND(VLOOKUP($E$3,Theme_Ranges[],2,0)&lt;=BJ11,VLOOKUP($E$3,Theme_Ranges[],3,0)&gt;=BJ11),FALSE)),BJ11,"")</f>
        <v/>
      </c>
      <c r="O11" s="41" t="str">
        <f>IF(OR(IFERROR(AND(VLOOKUP($E$2,Theme_Ranges[],2,0)&lt;=BK11,VLOOKUP($E$2,Theme_Ranges[],3,0)&gt;=BK11),FALSE),IFERROR(AND(VLOOKUP($E$3,Theme_Ranges[],2,0)&lt;=BK11,VLOOKUP($E$3,Theme_Ranges[],3,0)&gt;=BK11),FALSE)),BK11,"")</f>
        <v/>
      </c>
      <c r="P11" s="41" t="str">
        <f>IF(OR(IFERROR(AND(VLOOKUP($E$2,Theme_Ranges[],2,0)&lt;=BL11,VLOOKUP($E$2,Theme_Ranges[],3,0)&gt;=BL11),FALSE),IFERROR(AND(VLOOKUP($E$3,Theme_Ranges[],2,0)&lt;=BL11,VLOOKUP($E$3,Theme_Ranges[],3,0)&gt;=BL11),FALSE)),BL11,"")</f>
        <v/>
      </c>
      <c r="Q11" s="41" t="str">
        <f>IF(OR(IFERROR(AND(VLOOKUP($E$2,Theme_Ranges[],2,0)&lt;=BM11,VLOOKUP($E$2,Theme_Ranges[],3,0)&gt;=BM11),FALSE),IFERROR(AND(VLOOKUP($E$3,Theme_Ranges[],2,0)&lt;=BM11,VLOOKUP($E$3,Theme_Ranges[],3,0)&gt;=BM11),FALSE)),BM11,"")</f>
        <v/>
      </c>
      <c r="R11" s="41" t="str">
        <f>IF(OR(IFERROR(AND(VLOOKUP($E$2,Theme_Ranges[],2,0)&lt;=BN11,VLOOKUP($E$2,Theme_Ranges[],3,0)&gt;=BN11),FALSE),IFERROR(AND(VLOOKUP($E$3,Theme_Ranges[],2,0)&lt;=BN11,VLOOKUP($E$3,Theme_Ranges[],3,0)&gt;=BN11),FALSE)),BN11,"")</f>
        <v/>
      </c>
      <c r="S11" s="41" t="str">
        <f>IF(OR(IFERROR(AND(VLOOKUP($E$2,Theme_Ranges[],2,0)&lt;=BO11,VLOOKUP($E$2,Theme_Ranges[],3,0)&gt;=BO11),FALSE),IFERROR(AND(VLOOKUP($E$3,Theme_Ranges[],2,0)&lt;=BO11,VLOOKUP($E$3,Theme_Ranges[],3,0)&gt;=BO11),FALSE)),BO11,"")</f>
        <v/>
      </c>
      <c r="T11" s="41" t="str">
        <f>IF(OR(IFERROR(AND(VLOOKUP($E$2,Theme_Ranges[],2,0)&lt;=BP11,VLOOKUP($E$2,Theme_Ranges[],3,0)&gt;=BP11),FALSE),IFERROR(AND(VLOOKUP($E$3,Theme_Ranges[],2,0)&lt;=BP11,VLOOKUP($E$3,Theme_Ranges[],3,0)&gt;=BP11),FALSE)),BP11,"")</f>
        <v/>
      </c>
      <c r="U11" s="41" t="str">
        <f>IF(OR(IFERROR(AND(VLOOKUP($E$2,Theme_Ranges[],2,0)&lt;=BQ11,VLOOKUP($E$2,Theme_Ranges[],3,0)&gt;=BQ11),FALSE),IFERROR(AND(VLOOKUP($E$3,Theme_Ranges[],2,0)&lt;=BQ11,VLOOKUP($E$3,Theme_Ranges[],3,0)&gt;=BQ11),FALSE)),BQ11,"")</f>
        <v/>
      </c>
      <c r="V11" s="41" t="str">
        <f>IF(OR(IFERROR(AND(VLOOKUP($E$2,Theme_Ranges[],2,0)&lt;=BR11,VLOOKUP($E$2,Theme_Ranges[],3,0)&gt;=BR11),FALSE),IFERROR(AND(VLOOKUP($E$3,Theme_Ranges[],2,0)&lt;=BR11,VLOOKUP($E$3,Theme_Ranges[],3,0)&gt;=BR11),FALSE)),BR11,"")</f>
        <v/>
      </c>
      <c r="W11" s="41" t="str">
        <f>IF(OR(IFERROR(AND(VLOOKUP($E$2,Theme_Ranges[],2,0)&lt;=BS11,VLOOKUP($E$2,Theme_Ranges[],3,0)&gt;=BS11),FALSE),IFERROR(AND(VLOOKUP($E$3,Theme_Ranges[],2,0)&lt;=BS11,VLOOKUP($E$3,Theme_Ranges[],3,0)&gt;=BS11),FALSE)),BS11,"")</f>
        <v/>
      </c>
      <c r="X11" s="41" t="str">
        <f>IF(OR(IFERROR(AND(VLOOKUP($E$2,Theme_Ranges[],2,0)&lt;=BT11,VLOOKUP($E$2,Theme_Ranges[],3,0)&gt;=BT11),FALSE),IFERROR(AND(VLOOKUP($E$3,Theme_Ranges[],2,0)&lt;=BT11,VLOOKUP($E$3,Theme_Ranges[],3,0)&gt;=BT11),FALSE)),BT11,"")</f>
        <v/>
      </c>
      <c r="Y11" s="41" t="str">
        <f>IF(OR(IFERROR(AND(VLOOKUP($E$2,Theme_Ranges[],2,0)&lt;=BU11,VLOOKUP($E$2,Theme_Ranges[],3,0)&gt;=BU11),FALSE),IFERROR(AND(VLOOKUP($E$3,Theme_Ranges[],2,0)&lt;=BU11,VLOOKUP($E$3,Theme_Ranges[],3,0)&gt;=BU11),FALSE)),BU11,"")</f>
        <v/>
      </c>
      <c r="Z11" s="41" t="str">
        <f>IF(OR(IFERROR(AND(VLOOKUP($E$2,Theme_Ranges[],2,0)&lt;=BV11,VLOOKUP($E$2,Theme_Ranges[],3,0)&gt;=BV11),FALSE),IFERROR(AND(VLOOKUP($E$3,Theme_Ranges[],2,0)&lt;=BV11,VLOOKUP($E$3,Theme_Ranges[],3,0)&gt;=BV11),FALSE)),BV11,"")</f>
        <v/>
      </c>
      <c r="AA11" s="41" t="str">
        <f>IF(OR(IFERROR(AND(VLOOKUP($E$2,Theme_Ranges[],2,0)&lt;=BW11,VLOOKUP($E$2,Theme_Ranges[],3,0)&gt;=BW11),FALSE),IFERROR(AND(VLOOKUP($E$3,Theme_Ranges[],2,0)&lt;=BW11,VLOOKUP($E$3,Theme_Ranges[],3,0)&gt;=BW11),FALSE)),BW11,"")</f>
        <v/>
      </c>
      <c r="AB11" s="41" t="str">
        <f>IF(OR(IFERROR(AND(VLOOKUP($E$2,Theme_Ranges[],2,0)&lt;=BX11,VLOOKUP($E$2,Theme_Ranges[],3,0)&gt;=BX11),FALSE),IFERROR(AND(VLOOKUP($E$3,Theme_Ranges[],2,0)&lt;=BX11,VLOOKUP($E$3,Theme_Ranges[],3,0)&gt;=BX11),FALSE)),BX11,"")</f>
        <v/>
      </c>
      <c r="AC11" s="41" t="str">
        <f>IF(OR(IFERROR(AND(VLOOKUP($E$2,Theme_Ranges[],2,0)&lt;=BY11,VLOOKUP($E$2,Theme_Ranges[],3,0)&gt;=BY11),FALSE),IFERROR(AND(VLOOKUP($E$3,Theme_Ranges[],2,0)&lt;=BY11,VLOOKUP($E$3,Theme_Ranges[],3,0)&gt;=BY11),FALSE)),BY11,"")</f>
        <v/>
      </c>
      <c r="AD11" s="41" t="str">
        <f>IF(OR(IFERROR(AND(VLOOKUP($E$2,Theme_Ranges[],2,0)&lt;=BZ11,VLOOKUP($E$2,Theme_Ranges[],3,0)&gt;=BZ11),FALSE),IFERROR(AND(VLOOKUP($E$3,Theme_Ranges[],2,0)&lt;=BZ11,VLOOKUP($E$3,Theme_Ranges[],3,0)&gt;=BZ11),FALSE)),BZ11,"")</f>
        <v/>
      </c>
      <c r="AE11" s="41" t="str">
        <f>IF(OR(IFERROR(AND(VLOOKUP($E$2,Theme_Ranges[],2,0)&lt;=CA11,VLOOKUP($E$2,Theme_Ranges[],3,0)&gt;=CA11),FALSE),IFERROR(AND(VLOOKUP($E$3,Theme_Ranges[],2,0)&lt;=CA11,VLOOKUP($E$3,Theme_Ranges[],3,0)&gt;=CA11),FALSE)),CA11,"")</f>
        <v/>
      </c>
      <c r="AF11" s="41" t="str">
        <f>IF(OR(IFERROR(AND(VLOOKUP($E$2,Theme_Ranges[],2,0)&lt;=CB11,VLOOKUP($E$2,Theme_Ranges[],3,0)&gt;=CB11),FALSE),IFERROR(AND(VLOOKUP($E$3,Theme_Ranges[],2,0)&lt;=CB11,VLOOKUP($E$3,Theme_Ranges[],3,0)&gt;=CB11),FALSE)),CB11,"")</f>
        <v/>
      </c>
      <c r="AG11" s="41" t="str">
        <f>IF(OR(IFERROR(AND(VLOOKUP($E$2,Theme_Ranges[],2,0)&lt;=CC11,VLOOKUP($E$2,Theme_Ranges[],3,0)&gt;=CC11),FALSE),IFERROR(AND(VLOOKUP($E$3,Theme_Ranges[],2,0)&lt;=CC11,VLOOKUP($E$3,Theme_Ranges[],3,0)&gt;=CC11),FALSE)),CC11,"")</f>
        <v/>
      </c>
      <c r="AH11" s="41" t="str">
        <f>IF(OR(IFERROR(AND(VLOOKUP($E$2,Theme_Ranges[],2,0)&lt;=CD11,VLOOKUP($E$2,Theme_Ranges[],3,0)&gt;=CD11),FALSE),IFERROR(AND(VLOOKUP($E$3,Theme_Ranges[],2,0)&lt;=CD11,VLOOKUP($E$3,Theme_Ranges[],3,0)&gt;=CD11),FALSE)),CD11,"")</f>
        <v/>
      </c>
      <c r="AI11" s="41" t="str">
        <f>IF(OR(IFERROR(AND(VLOOKUP($E$2,Theme_Ranges[],2,0)&lt;=CE11,VLOOKUP($E$2,Theme_Ranges[],3,0)&gt;=CE11),FALSE),IFERROR(AND(VLOOKUP($E$3,Theme_Ranges[],2,0)&lt;=CE11,VLOOKUP($E$3,Theme_Ranges[],3,0)&gt;=CE11),FALSE)),CE11,"")</f>
        <v/>
      </c>
      <c r="AJ11" s="41" t="str">
        <f>IF(OR(IFERROR(AND(VLOOKUP($E$2,Theme_Ranges[],2,0)&lt;=CF11,VLOOKUP($E$2,Theme_Ranges[],3,0)&gt;=CF11),FALSE),IFERROR(AND(VLOOKUP($E$3,Theme_Ranges[],2,0)&lt;=CF11,VLOOKUP($E$3,Theme_Ranges[],3,0)&gt;=CF11),FALSE)),CF11,"")</f>
        <v/>
      </c>
      <c r="AK11" s="41" t="str">
        <f>IF(OR(IFERROR(AND(VLOOKUP($E$2,Theme_Ranges[],2,0)&lt;=CG11,VLOOKUP($E$2,Theme_Ranges[],3,0)&gt;=CG11),FALSE),IFERROR(AND(VLOOKUP($E$3,Theme_Ranges[],2,0)&lt;=CG11,VLOOKUP($E$3,Theme_Ranges[],3,0)&gt;=CG11),FALSE)),CG11,"")</f>
        <v/>
      </c>
      <c r="AL11" s="41" t="str">
        <f>IF(OR(IFERROR(AND(VLOOKUP($E$2,Theme_Ranges[],2,0)&lt;=CH11,VLOOKUP($E$2,Theme_Ranges[],3,0)&gt;=CH11),FALSE),IFERROR(AND(VLOOKUP($E$3,Theme_Ranges[],2,0)&lt;=CH11,VLOOKUP($E$3,Theme_Ranges[],3,0)&gt;=CH11),FALSE)),CH11,"")</f>
        <v/>
      </c>
      <c r="AM11" s="41" t="str">
        <f>IF(OR(IFERROR(AND(VLOOKUP($E$2,Theme_Ranges[],2,0)&lt;=CI11,VLOOKUP($E$2,Theme_Ranges[],3,0)&gt;=CI11),FALSE),IFERROR(AND(VLOOKUP($E$3,Theme_Ranges[],2,0)&lt;=CI11,VLOOKUP($E$3,Theme_Ranges[],3,0)&gt;=CI11),FALSE)),CI11,"")</f>
        <v/>
      </c>
      <c r="AN11" s="41" t="str">
        <f>IF(OR(IFERROR(AND(VLOOKUP($E$2,Theme_Ranges[],2,0)&lt;=CJ11,VLOOKUP($E$2,Theme_Ranges[],3,0)&gt;=CJ11),FALSE),IFERROR(AND(VLOOKUP($E$3,Theme_Ranges[],2,0)&lt;=CJ11,VLOOKUP($E$3,Theme_Ranges[],3,0)&gt;=CJ11),FALSE)),CJ11,"")</f>
        <v/>
      </c>
      <c r="AO11" s="79"/>
      <c r="AP11" s="49" t="str">
        <f t="shared" si="37"/>
        <v/>
      </c>
      <c r="AQ11" s="50" t="str">
        <f t="shared" si="38"/>
        <v/>
      </c>
      <c r="AR11" s="50" t="str">
        <f t="shared" si="39"/>
        <v/>
      </c>
      <c r="AS11" s="51" t="str">
        <f t="shared" si="40"/>
        <v/>
      </c>
      <c r="AT11" s="40"/>
      <c r="AU11" s="40"/>
      <c r="AV11" s="5">
        <f>VLOOKUP($AV$8,Theme_Ranges[],3,0)</f>
        <v>5</v>
      </c>
      <c r="AW11" s="5">
        <f t="shared" si="41"/>
        <v>0</v>
      </c>
      <c r="AX11" s="5">
        <f t="shared" si="42"/>
        <v>0</v>
      </c>
      <c r="AY11" s="5">
        <f t="shared" si="43"/>
        <v>0</v>
      </c>
      <c r="AZ11" s="5">
        <f t="shared" si="44"/>
        <v>0</v>
      </c>
      <c r="BA11" s="5">
        <f t="shared" si="45"/>
        <v>0</v>
      </c>
      <c r="BB11" s="40"/>
      <c r="BC11" s="42" t="str">
        <f>IF($D11="","",VLOOKUP($A11&amp;G$6,Data_Table_1[[Full Name Theme Conc]:[Theme Ranking]],8,0))</f>
        <v/>
      </c>
      <c r="BD11" s="42" t="str">
        <f>IF($D11="","",VLOOKUP($A11&amp;H$6,Data_Table_1[[Full Name Theme Conc]:[Theme Ranking]],8,0))</f>
        <v/>
      </c>
      <c r="BE11" s="42" t="str">
        <f>IF($D11="","",VLOOKUP($A11&amp;I$6,Data_Table_1[[Full Name Theme Conc]:[Theme Ranking]],8,0))</f>
        <v/>
      </c>
      <c r="BF11" s="42" t="str">
        <f>IF($D11="","",VLOOKUP($A11&amp;J$6,Data_Table_1[[Full Name Theme Conc]:[Theme Ranking]],8,0))</f>
        <v/>
      </c>
      <c r="BG11" s="42" t="str">
        <f>IF($D11="","",VLOOKUP($A11&amp;K$6,Data_Table_1[[Full Name Theme Conc]:[Theme Ranking]],8,0))</f>
        <v/>
      </c>
      <c r="BH11" s="42" t="str">
        <f>IF($D11="","",VLOOKUP($A11&amp;L$6,Data_Table_1[[Full Name Theme Conc]:[Theme Ranking]],8,0))</f>
        <v/>
      </c>
      <c r="BI11" s="42" t="str">
        <f>IF($D11="","",VLOOKUP($A11&amp;M$6,Data_Table_1[[Full Name Theme Conc]:[Theme Ranking]],8,0))</f>
        <v/>
      </c>
      <c r="BJ11" s="42" t="str">
        <f>IF($D11="","",VLOOKUP($A11&amp;N$6,Data_Table_1[[Full Name Theme Conc]:[Theme Ranking]],8,0))</f>
        <v/>
      </c>
      <c r="BK11" s="42" t="str">
        <f>IF($D11="","",VLOOKUP($A11&amp;O$6,Data_Table_1[[Full Name Theme Conc]:[Theme Ranking]],8,0))</f>
        <v/>
      </c>
      <c r="BL11" s="42" t="str">
        <f>IF($D11="","",VLOOKUP($A11&amp;P$6,Data_Table_1[[Full Name Theme Conc]:[Theme Ranking]],8,0))</f>
        <v/>
      </c>
      <c r="BM11" s="42" t="str">
        <f>IF($D11="","",VLOOKUP($A11&amp;Q$6,Data_Table_1[[Full Name Theme Conc]:[Theme Ranking]],8,0))</f>
        <v/>
      </c>
      <c r="BN11" s="42" t="str">
        <f>IF($D11="","",VLOOKUP($A11&amp;R$6,Data_Table_1[[Full Name Theme Conc]:[Theme Ranking]],8,0))</f>
        <v/>
      </c>
      <c r="BO11" s="42" t="str">
        <f>IF($D11="","",VLOOKUP($A11&amp;S$6,Data_Table_1[[Full Name Theme Conc]:[Theme Ranking]],8,0))</f>
        <v/>
      </c>
      <c r="BP11" s="42" t="str">
        <f>IF($D11="","",VLOOKUP($A11&amp;T$6,Data_Table_1[[Full Name Theme Conc]:[Theme Ranking]],8,0))</f>
        <v/>
      </c>
      <c r="BQ11" s="42" t="str">
        <f>IF($D11="","",VLOOKUP($A11&amp;U$6,Data_Table_1[[Full Name Theme Conc]:[Theme Ranking]],8,0))</f>
        <v/>
      </c>
      <c r="BR11" s="42" t="str">
        <f>IF($D11="","",VLOOKUP($A11&amp;V$6,Data_Table_1[[Full Name Theme Conc]:[Theme Ranking]],8,0))</f>
        <v/>
      </c>
      <c r="BS11" s="42" t="str">
        <f>IF($D11="","",VLOOKUP($A11&amp;W$6,Data_Table_1[[Full Name Theme Conc]:[Theme Ranking]],8,0))</f>
        <v/>
      </c>
      <c r="BT11" s="42" t="str">
        <f>IF($D11="","",VLOOKUP($A11&amp;X$6,Data_Table_1[[Full Name Theme Conc]:[Theme Ranking]],8,0))</f>
        <v/>
      </c>
      <c r="BU11" s="42" t="str">
        <f>IF($D11="","",VLOOKUP($A11&amp;Y$6,Data_Table_1[[Full Name Theme Conc]:[Theme Ranking]],8,0))</f>
        <v/>
      </c>
      <c r="BV11" s="42" t="str">
        <f>IF($D11="","",VLOOKUP($A11&amp;Z$6,Data_Table_1[[Full Name Theme Conc]:[Theme Ranking]],8,0))</f>
        <v/>
      </c>
      <c r="BW11" s="42" t="str">
        <f>IF($D11="","",VLOOKUP($A11&amp;AA$6,Data_Table_1[[Full Name Theme Conc]:[Theme Ranking]],8,0))</f>
        <v/>
      </c>
      <c r="BX11" s="42" t="str">
        <f>IF($D11="","",VLOOKUP($A11&amp;AB$6,Data_Table_1[[Full Name Theme Conc]:[Theme Ranking]],8,0))</f>
        <v/>
      </c>
      <c r="BY11" s="42" t="str">
        <f>IF($D11="","",VLOOKUP($A11&amp;AC$6,Data_Table_1[[Full Name Theme Conc]:[Theme Ranking]],8,0))</f>
        <v/>
      </c>
      <c r="BZ11" s="42" t="str">
        <f>IF($D11="","",VLOOKUP($A11&amp;AD$6,Data_Table_1[[Full Name Theme Conc]:[Theme Ranking]],8,0))</f>
        <v/>
      </c>
      <c r="CA11" s="42" t="str">
        <f>IF($D11="","",VLOOKUP($A11&amp;AE$6,Data_Table_1[[Full Name Theme Conc]:[Theme Ranking]],8,0))</f>
        <v/>
      </c>
      <c r="CB11" s="42" t="str">
        <f>IF($D11="","",VLOOKUP($A11&amp;AF$6,Data_Table_1[[Full Name Theme Conc]:[Theme Ranking]],8,0))</f>
        <v/>
      </c>
      <c r="CC11" s="42" t="str">
        <f>IF($D11="","",VLOOKUP($A11&amp;AG$6,Data_Table_1[[Full Name Theme Conc]:[Theme Ranking]],8,0))</f>
        <v/>
      </c>
      <c r="CD11" s="42" t="str">
        <f>IF($D11="","",VLOOKUP($A11&amp;AH$6,Data_Table_1[[Full Name Theme Conc]:[Theme Ranking]],8,0))</f>
        <v/>
      </c>
      <c r="CE11" s="42" t="str">
        <f>IF($D11="","",VLOOKUP($A11&amp;AI$6,Data_Table_1[[Full Name Theme Conc]:[Theme Ranking]],8,0))</f>
        <v/>
      </c>
      <c r="CF11" s="42" t="str">
        <f>IF($D11="","",VLOOKUP($A11&amp;AJ$6,Data_Table_1[[Full Name Theme Conc]:[Theme Ranking]],8,0))</f>
        <v/>
      </c>
      <c r="CG11" s="42" t="str">
        <f>IF($D11="","",VLOOKUP($A11&amp;AK$6,Data_Table_1[[Full Name Theme Conc]:[Theme Ranking]],8,0))</f>
        <v/>
      </c>
      <c r="CH11" s="42" t="str">
        <f>IF($D11="","",VLOOKUP($A11&amp;AL$6,Data_Table_1[[Full Name Theme Conc]:[Theme Ranking]],8,0))</f>
        <v/>
      </c>
      <c r="CI11" s="42" t="str">
        <f>IF($D11="","",VLOOKUP($A11&amp;AM$6,Data_Table_1[[Full Name Theme Conc]:[Theme Ranking]],8,0))</f>
        <v/>
      </c>
      <c r="CJ11" s="42" t="str">
        <f>IF($D11="","",VLOOKUP($A11&amp;AN$6,Data_Table_1[[Full Name Theme Conc]:[Theme Ranking]],8,0))</f>
        <v/>
      </c>
      <c r="CM11" s="42" t="str">
        <f>IF(AND(VLOOKUP($E$2,Theme_Ranges[],2,0)&lt;=BC11,VLOOKUP($E$2,Theme_Ranges[],3,0)&gt;=BC11),BC11,"")</f>
        <v/>
      </c>
      <c r="CN11" s="42" t="str">
        <f>IF(AND(VLOOKUP($E$2,Theme_Ranges[],2,0)&lt;=BD11,VLOOKUP($E$2,Theme_Ranges[],3,0)&gt;=BD11),BD11,"")</f>
        <v/>
      </c>
      <c r="CO11" s="42" t="str">
        <f>IF(AND(VLOOKUP($E$2,Theme_Ranges[],2,0)&lt;=BE11,VLOOKUP($E$2,Theme_Ranges[],3,0)&gt;=BE11),BE11,"")</f>
        <v/>
      </c>
      <c r="CP11" s="42" t="str">
        <f>IF(AND(VLOOKUP($E$2,Theme_Ranges[],2,0)&lt;=BF11,VLOOKUP($E$2,Theme_Ranges[],3,0)&gt;=BF11),BF11,"")</f>
        <v/>
      </c>
      <c r="CQ11" s="42" t="str">
        <f>IF(AND(VLOOKUP($E$2,Theme_Ranges[],2,0)&lt;=BG11,VLOOKUP($E$2,Theme_Ranges[],3,0)&gt;=BG11),BG11,"")</f>
        <v/>
      </c>
      <c r="CR11" s="42" t="str">
        <f>IF(AND(VLOOKUP($E$2,Theme_Ranges[],2,0)&lt;=BH11,VLOOKUP($E$2,Theme_Ranges[],3,0)&gt;=BH11),BH11,"")</f>
        <v/>
      </c>
      <c r="CS11" s="42" t="str">
        <f>IF(AND(VLOOKUP($E$2,Theme_Ranges[],2,0)&lt;=BI11,VLOOKUP($E$2,Theme_Ranges[],3,0)&gt;=BI11),BI11,"")</f>
        <v/>
      </c>
      <c r="CT11" s="42" t="str">
        <f>IF(AND(VLOOKUP($E$2,Theme_Ranges[],2,0)&lt;=BJ11,VLOOKUP($E$2,Theme_Ranges[],3,0)&gt;=BJ11),BJ11,"")</f>
        <v/>
      </c>
      <c r="CU11" s="42" t="str">
        <f>IF(AND(VLOOKUP($E$2,Theme_Ranges[],2,0)&lt;=BK11,VLOOKUP($E$2,Theme_Ranges[],3,0)&gt;=BK11),BK11,"")</f>
        <v/>
      </c>
      <c r="CV11" s="42" t="str">
        <f>IF(AND(VLOOKUP($E$2,Theme_Ranges[],2,0)&lt;=BL11,VLOOKUP($E$2,Theme_Ranges[],3,0)&gt;=BL11),BL11,"")</f>
        <v/>
      </c>
      <c r="CW11" s="42" t="str">
        <f>IF(AND(VLOOKUP($E$2,Theme_Ranges[],2,0)&lt;=BM11,VLOOKUP($E$2,Theme_Ranges[],3,0)&gt;=BM11),BM11,"")</f>
        <v/>
      </c>
      <c r="CX11" s="42" t="str">
        <f>IF(AND(VLOOKUP($E$2,Theme_Ranges[],2,0)&lt;=BN11,VLOOKUP($E$2,Theme_Ranges[],3,0)&gt;=BN11),BN11,"")</f>
        <v/>
      </c>
      <c r="CY11" s="42" t="str">
        <f>IF(AND(VLOOKUP($E$2,Theme_Ranges[],2,0)&lt;=BO11,VLOOKUP($E$2,Theme_Ranges[],3,0)&gt;=BO11),BO11,"")</f>
        <v/>
      </c>
      <c r="CZ11" s="42" t="str">
        <f>IF(AND(VLOOKUP($E$2,Theme_Ranges[],2,0)&lt;=BP11,VLOOKUP($E$2,Theme_Ranges[],3,0)&gt;=BP11),BP11,"")</f>
        <v/>
      </c>
      <c r="DA11" s="42" t="str">
        <f>IF(AND(VLOOKUP($E$2,Theme_Ranges[],2,0)&lt;=BQ11,VLOOKUP($E$2,Theme_Ranges[],3,0)&gt;=BQ11),BQ11,"")</f>
        <v/>
      </c>
      <c r="DB11" s="42" t="str">
        <f>IF(AND(VLOOKUP($E$2,Theme_Ranges[],2,0)&lt;=BR11,VLOOKUP($E$2,Theme_Ranges[],3,0)&gt;=BR11),BR11,"")</f>
        <v/>
      </c>
      <c r="DC11" s="42" t="str">
        <f>IF(AND(VLOOKUP($E$2,Theme_Ranges[],2,0)&lt;=BS11,VLOOKUP($E$2,Theme_Ranges[],3,0)&gt;=BS11),BS11,"")</f>
        <v/>
      </c>
      <c r="DD11" s="42" t="str">
        <f>IF(AND(VLOOKUP($E$2,Theme_Ranges[],2,0)&lt;=BT11,VLOOKUP($E$2,Theme_Ranges[],3,0)&gt;=BT11),BT11,"")</f>
        <v/>
      </c>
      <c r="DE11" s="42" t="str">
        <f>IF(AND(VLOOKUP($E$2,Theme_Ranges[],2,0)&lt;=BU11,VLOOKUP($E$2,Theme_Ranges[],3,0)&gt;=BU11),BU11,"")</f>
        <v/>
      </c>
      <c r="DF11" s="42" t="str">
        <f>IF(AND(VLOOKUP($E$2,Theme_Ranges[],2,0)&lt;=BV11,VLOOKUP($E$2,Theme_Ranges[],3,0)&gt;=BV11),BV11,"")</f>
        <v/>
      </c>
      <c r="DG11" s="42" t="str">
        <f>IF(AND(VLOOKUP($E$2,Theme_Ranges[],2,0)&lt;=BW11,VLOOKUP($E$2,Theme_Ranges[],3,0)&gt;=BW11),BW11,"")</f>
        <v/>
      </c>
      <c r="DH11" s="42" t="str">
        <f>IF(AND(VLOOKUP($E$2,Theme_Ranges[],2,0)&lt;=BX11,VLOOKUP($E$2,Theme_Ranges[],3,0)&gt;=BX11),BX11,"")</f>
        <v/>
      </c>
      <c r="DI11" s="42" t="str">
        <f>IF(AND(VLOOKUP($E$2,Theme_Ranges[],2,0)&lt;=BY11,VLOOKUP($E$2,Theme_Ranges[],3,0)&gt;=BY11),BY11,"")</f>
        <v/>
      </c>
      <c r="DJ11" s="42" t="str">
        <f>IF(AND(VLOOKUP($E$2,Theme_Ranges[],2,0)&lt;=BZ11,VLOOKUP($E$2,Theme_Ranges[],3,0)&gt;=BZ11),BZ11,"")</f>
        <v/>
      </c>
      <c r="DK11" s="42" t="str">
        <f>IF(AND(VLOOKUP($E$2,Theme_Ranges[],2,0)&lt;=CA11,VLOOKUP($E$2,Theme_Ranges[],3,0)&gt;=CA11),CA11,"")</f>
        <v/>
      </c>
      <c r="DL11" s="42" t="str">
        <f>IF(AND(VLOOKUP($E$2,Theme_Ranges[],2,0)&lt;=CB11,VLOOKUP($E$2,Theme_Ranges[],3,0)&gt;=CB11),CB11,"")</f>
        <v/>
      </c>
      <c r="DM11" s="42" t="str">
        <f>IF(AND(VLOOKUP($E$2,Theme_Ranges[],2,0)&lt;=CC11,VLOOKUP($E$2,Theme_Ranges[],3,0)&gt;=CC11),CC11,"")</f>
        <v/>
      </c>
      <c r="DN11" s="42" t="str">
        <f>IF(AND(VLOOKUP($E$2,Theme_Ranges[],2,0)&lt;=CD11,VLOOKUP($E$2,Theme_Ranges[],3,0)&gt;=CD11),CD11,"")</f>
        <v/>
      </c>
      <c r="DO11" s="42" t="str">
        <f>IF(AND(VLOOKUP($E$2,Theme_Ranges[],2,0)&lt;=CE11,VLOOKUP($E$2,Theme_Ranges[],3,0)&gt;=CE11),CE11,"")</f>
        <v/>
      </c>
      <c r="DP11" s="42" t="str">
        <f>IF(AND(VLOOKUP($E$2,Theme_Ranges[],2,0)&lt;=CF11,VLOOKUP($E$2,Theme_Ranges[],3,0)&gt;=CF11),CF11,"")</f>
        <v/>
      </c>
      <c r="DQ11" s="42" t="str">
        <f>IF(AND(VLOOKUP($E$2,Theme_Ranges[],2,0)&lt;=CG11,VLOOKUP($E$2,Theme_Ranges[],3,0)&gt;=CG11),CG11,"")</f>
        <v/>
      </c>
      <c r="DR11" s="42" t="str">
        <f>IF(AND(VLOOKUP($E$2,Theme_Ranges[],2,0)&lt;=CH11,VLOOKUP($E$2,Theme_Ranges[],3,0)&gt;=CH11),CH11,"")</f>
        <v/>
      </c>
      <c r="DS11" s="42" t="str">
        <f>IF(AND(VLOOKUP($E$2,Theme_Ranges[],2,0)&lt;=CI11,VLOOKUP($E$2,Theme_Ranges[],3,0)&gt;=CI11),CI11,"")</f>
        <v/>
      </c>
      <c r="DT11" s="42" t="str">
        <f>IF(AND(VLOOKUP($E$2,Theme_Ranges[],2,0)&lt;=CJ11,VLOOKUP($E$2,Theme_Ranges[],3,0)&gt;=CJ11),CJ11,"")</f>
        <v/>
      </c>
    </row>
    <row r="12" spans="1:124" ht="19.2" x14ac:dyDescent="0.5">
      <c r="A12" s="38" t="str">
        <f t="shared" si="36"/>
        <v xml:space="preserve"> </v>
      </c>
      <c r="B12" s="39" t="str">
        <f>IF('Raw Data'!B7="","",'Raw Data'!B7)</f>
        <v/>
      </c>
      <c r="C12" s="39" t="str">
        <f>IF('Raw Data'!C7="","",'Raw Data'!C7)</f>
        <v/>
      </c>
      <c r="D12" s="39" t="str">
        <f>IF('Raw Data'!D7="","",'Raw Data'!D7)</f>
        <v/>
      </c>
      <c r="E12" s="39" t="str">
        <f>IF('Raw Data'!E7="","",'Raw Data'!E7)</f>
        <v/>
      </c>
      <c r="F12" s="71"/>
      <c r="G12" s="41" t="str">
        <f>IF(OR(IFERROR(AND(VLOOKUP($E$2,Theme_Ranges[],2,0)&lt;=BC12,VLOOKUP($E$2,Theme_Ranges[],3,0)&gt;=BC12),FALSE),IFERROR(AND(VLOOKUP($E$3,Theme_Ranges[],2,0)&lt;=BC12,VLOOKUP($E$3,Theme_Ranges[],3,0)&gt;=BC12),FALSE)),BC12,"")</f>
        <v/>
      </c>
      <c r="H12" s="41" t="str">
        <f>IF(OR(IFERROR(AND(VLOOKUP($E$2,Theme_Ranges[],2,0)&lt;=BD12,VLOOKUP($E$2,Theme_Ranges[],3,0)&gt;=BD12),FALSE),IFERROR(AND(VLOOKUP($E$3,Theme_Ranges[],2,0)&lt;=BD12,VLOOKUP($E$3,Theme_Ranges[],3,0)&gt;=BD12),FALSE)),BD12,"")</f>
        <v/>
      </c>
      <c r="I12" s="41" t="str">
        <f>IF(OR(IFERROR(AND(VLOOKUP($E$2,Theme_Ranges[],2,0)&lt;=BE12,VLOOKUP($E$2,Theme_Ranges[],3,0)&gt;=BE12),FALSE),IFERROR(AND(VLOOKUP($E$3,Theme_Ranges[],2,0)&lt;=BE12,VLOOKUP($E$3,Theme_Ranges[],3,0)&gt;=BE12),FALSE)),BE12,"")</f>
        <v/>
      </c>
      <c r="J12" s="41" t="str">
        <f>IF(OR(IFERROR(AND(VLOOKUP($E$2,Theme_Ranges[],2,0)&lt;=BF12,VLOOKUP($E$2,Theme_Ranges[],3,0)&gt;=BF12),FALSE),IFERROR(AND(VLOOKUP($E$3,Theme_Ranges[],2,0)&lt;=BF12,VLOOKUP($E$3,Theme_Ranges[],3,0)&gt;=BF12),FALSE)),BF12,"")</f>
        <v/>
      </c>
      <c r="K12" s="41" t="str">
        <f>IF(OR(IFERROR(AND(VLOOKUP($E$2,Theme_Ranges[],2,0)&lt;=BG12,VLOOKUP($E$2,Theme_Ranges[],3,0)&gt;=BG12),FALSE),IFERROR(AND(VLOOKUP($E$3,Theme_Ranges[],2,0)&lt;=BG12,VLOOKUP($E$3,Theme_Ranges[],3,0)&gt;=BG12),FALSE)),BG12,"")</f>
        <v/>
      </c>
      <c r="L12" s="41" t="str">
        <f>IF(OR(IFERROR(AND(VLOOKUP($E$2,Theme_Ranges[],2,0)&lt;=BH12,VLOOKUP($E$2,Theme_Ranges[],3,0)&gt;=BH12),FALSE),IFERROR(AND(VLOOKUP($E$3,Theme_Ranges[],2,0)&lt;=BH12,VLOOKUP($E$3,Theme_Ranges[],3,0)&gt;=BH12),FALSE)),BH12,"")</f>
        <v/>
      </c>
      <c r="M12" s="41" t="str">
        <f>IF(OR(IFERROR(AND(VLOOKUP($E$2,Theme_Ranges[],2,0)&lt;=BI12,VLOOKUP($E$2,Theme_Ranges[],3,0)&gt;=BI12),FALSE),IFERROR(AND(VLOOKUP($E$3,Theme_Ranges[],2,0)&lt;=BI12,VLOOKUP($E$3,Theme_Ranges[],3,0)&gt;=BI12),FALSE)),BI12,"")</f>
        <v/>
      </c>
      <c r="N12" s="41" t="str">
        <f>IF(OR(IFERROR(AND(VLOOKUP($E$2,Theme_Ranges[],2,0)&lt;=BJ12,VLOOKUP($E$2,Theme_Ranges[],3,0)&gt;=BJ12),FALSE),IFERROR(AND(VLOOKUP($E$3,Theme_Ranges[],2,0)&lt;=BJ12,VLOOKUP($E$3,Theme_Ranges[],3,0)&gt;=BJ12),FALSE)),BJ12,"")</f>
        <v/>
      </c>
      <c r="O12" s="41" t="str">
        <f>IF(OR(IFERROR(AND(VLOOKUP($E$2,Theme_Ranges[],2,0)&lt;=BK12,VLOOKUP($E$2,Theme_Ranges[],3,0)&gt;=BK12),FALSE),IFERROR(AND(VLOOKUP($E$3,Theme_Ranges[],2,0)&lt;=BK12,VLOOKUP($E$3,Theme_Ranges[],3,0)&gt;=BK12),FALSE)),BK12,"")</f>
        <v/>
      </c>
      <c r="P12" s="41" t="str">
        <f>IF(OR(IFERROR(AND(VLOOKUP($E$2,Theme_Ranges[],2,0)&lt;=BL12,VLOOKUP($E$2,Theme_Ranges[],3,0)&gt;=BL12),FALSE),IFERROR(AND(VLOOKUP($E$3,Theme_Ranges[],2,0)&lt;=BL12,VLOOKUP($E$3,Theme_Ranges[],3,0)&gt;=BL12),FALSE)),BL12,"")</f>
        <v/>
      </c>
      <c r="Q12" s="41" t="str">
        <f>IF(OR(IFERROR(AND(VLOOKUP($E$2,Theme_Ranges[],2,0)&lt;=BM12,VLOOKUP($E$2,Theme_Ranges[],3,0)&gt;=BM12),FALSE),IFERROR(AND(VLOOKUP($E$3,Theme_Ranges[],2,0)&lt;=BM12,VLOOKUP($E$3,Theme_Ranges[],3,0)&gt;=BM12),FALSE)),BM12,"")</f>
        <v/>
      </c>
      <c r="R12" s="41" t="str">
        <f>IF(OR(IFERROR(AND(VLOOKUP($E$2,Theme_Ranges[],2,0)&lt;=BN12,VLOOKUP($E$2,Theme_Ranges[],3,0)&gt;=BN12),FALSE),IFERROR(AND(VLOOKUP($E$3,Theme_Ranges[],2,0)&lt;=BN12,VLOOKUP($E$3,Theme_Ranges[],3,0)&gt;=BN12),FALSE)),BN12,"")</f>
        <v/>
      </c>
      <c r="S12" s="41" t="str">
        <f>IF(OR(IFERROR(AND(VLOOKUP($E$2,Theme_Ranges[],2,0)&lt;=BO12,VLOOKUP($E$2,Theme_Ranges[],3,0)&gt;=BO12),FALSE),IFERROR(AND(VLOOKUP($E$3,Theme_Ranges[],2,0)&lt;=BO12,VLOOKUP($E$3,Theme_Ranges[],3,0)&gt;=BO12),FALSE)),BO12,"")</f>
        <v/>
      </c>
      <c r="T12" s="41" t="str">
        <f>IF(OR(IFERROR(AND(VLOOKUP($E$2,Theme_Ranges[],2,0)&lt;=BP12,VLOOKUP($E$2,Theme_Ranges[],3,0)&gt;=BP12),FALSE),IFERROR(AND(VLOOKUP($E$3,Theme_Ranges[],2,0)&lt;=BP12,VLOOKUP($E$3,Theme_Ranges[],3,0)&gt;=BP12),FALSE)),BP12,"")</f>
        <v/>
      </c>
      <c r="U12" s="41" t="str">
        <f>IF(OR(IFERROR(AND(VLOOKUP($E$2,Theme_Ranges[],2,0)&lt;=BQ12,VLOOKUP($E$2,Theme_Ranges[],3,0)&gt;=BQ12),FALSE),IFERROR(AND(VLOOKUP($E$3,Theme_Ranges[],2,0)&lt;=BQ12,VLOOKUP($E$3,Theme_Ranges[],3,0)&gt;=BQ12),FALSE)),BQ12,"")</f>
        <v/>
      </c>
      <c r="V12" s="41" t="str">
        <f>IF(OR(IFERROR(AND(VLOOKUP($E$2,Theme_Ranges[],2,0)&lt;=BR12,VLOOKUP($E$2,Theme_Ranges[],3,0)&gt;=BR12),FALSE),IFERROR(AND(VLOOKUP($E$3,Theme_Ranges[],2,0)&lt;=BR12,VLOOKUP($E$3,Theme_Ranges[],3,0)&gt;=BR12),FALSE)),BR12,"")</f>
        <v/>
      </c>
      <c r="W12" s="41" t="str">
        <f>IF(OR(IFERROR(AND(VLOOKUP($E$2,Theme_Ranges[],2,0)&lt;=BS12,VLOOKUP($E$2,Theme_Ranges[],3,0)&gt;=BS12),FALSE),IFERROR(AND(VLOOKUP($E$3,Theme_Ranges[],2,0)&lt;=BS12,VLOOKUP($E$3,Theme_Ranges[],3,0)&gt;=BS12),FALSE)),BS12,"")</f>
        <v/>
      </c>
      <c r="X12" s="41" t="str">
        <f>IF(OR(IFERROR(AND(VLOOKUP($E$2,Theme_Ranges[],2,0)&lt;=BT12,VLOOKUP($E$2,Theme_Ranges[],3,0)&gt;=BT12),FALSE),IFERROR(AND(VLOOKUP($E$3,Theme_Ranges[],2,0)&lt;=BT12,VLOOKUP($E$3,Theme_Ranges[],3,0)&gt;=BT12),FALSE)),BT12,"")</f>
        <v/>
      </c>
      <c r="Y12" s="41" t="str">
        <f>IF(OR(IFERROR(AND(VLOOKUP($E$2,Theme_Ranges[],2,0)&lt;=BU12,VLOOKUP($E$2,Theme_Ranges[],3,0)&gt;=BU12),FALSE),IFERROR(AND(VLOOKUP($E$3,Theme_Ranges[],2,0)&lt;=BU12,VLOOKUP($E$3,Theme_Ranges[],3,0)&gt;=BU12),FALSE)),BU12,"")</f>
        <v/>
      </c>
      <c r="Z12" s="41" t="str">
        <f>IF(OR(IFERROR(AND(VLOOKUP($E$2,Theme_Ranges[],2,0)&lt;=BV12,VLOOKUP($E$2,Theme_Ranges[],3,0)&gt;=BV12),FALSE),IFERROR(AND(VLOOKUP($E$3,Theme_Ranges[],2,0)&lt;=BV12,VLOOKUP($E$3,Theme_Ranges[],3,0)&gt;=BV12),FALSE)),BV12,"")</f>
        <v/>
      </c>
      <c r="AA12" s="41" t="str">
        <f>IF(OR(IFERROR(AND(VLOOKUP($E$2,Theme_Ranges[],2,0)&lt;=BW12,VLOOKUP($E$2,Theme_Ranges[],3,0)&gt;=BW12),FALSE),IFERROR(AND(VLOOKUP($E$3,Theme_Ranges[],2,0)&lt;=BW12,VLOOKUP($E$3,Theme_Ranges[],3,0)&gt;=BW12),FALSE)),BW12,"")</f>
        <v/>
      </c>
      <c r="AB12" s="41" t="str">
        <f>IF(OR(IFERROR(AND(VLOOKUP($E$2,Theme_Ranges[],2,0)&lt;=BX12,VLOOKUP($E$2,Theme_Ranges[],3,0)&gt;=BX12),FALSE),IFERROR(AND(VLOOKUP($E$3,Theme_Ranges[],2,0)&lt;=BX12,VLOOKUP($E$3,Theme_Ranges[],3,0)&gt;=BX12),FALSE)),BX12,"")</f>
        <v/>
      </c>
      <c r="AC12" s="41" t="str">
        <f>IF(OR(IFERROR(AND(VLOOKUP($E$2,Theme_Ranges[],2,0)&lt;=BY12,VLOOKUP($E$2,Theme_Ranges[],3,0)&gt;=BY12),FALSE),IFERROR(AND(VLOOKUP($E$3,Theme_Ranges[],2,0)&lt;=BY12,VLOOKUP($E$3,Theme_Ranges[],3,0)&gt;=BY12),FALSE)),BY12,"")</f>
        <v/>
      </c>
      <c r="AD12" s="41" t="str">
        <f>IF(OR(IFERROR(AND(VLOOKUP($E$2,Theme_Ranges[],2,0)&lt;=BZ12,VLOOKUP($E$2,Theme_Ranges[],3,0)&gt;=BZ12),FALSE),IFERROR(AND(VLOOKUP($E$3,Theme_Ranges[],2,0)&lt;=BZ12,VLOOKUP($E$3,Theme_Ranges[],3,0)&gt;=BZ12),FALSE)),BZ12,"")</f>
        <v/>
      </c>
      <c r="AE12" s="41" t="str">
        <f>IF(OR(IFERROR(AND(VLOOKUP($E$2,Theme_Ranges[],2,0)&lt;=CA12,VLOOKUP($E$2,Theme_Ranges[],3,0)&gt;=CA12),FALSE),IFERROR(AND(VLOOKUP($E$3,Theme_Ranges[],2,0)&lt;=CA12,VLOOKUP($E$3,Theme_Ranges[],3,0)&gt;=CA12),FALSE)),CA12,"")</f>
        <v/>
      </c>
      <c r="AF12" s="41" t="str">
        <f>IF(OR(IFERROR(AND(VLOOKUP($E$2,Theme_Ranges[],2,0)&lt;=CB12,VLOOKUP($E$2,Theme_Ranges[],3,0)&gt;=CB12),FALSE),IFERROR(AND(VLOOKUP($E$3,Theme_Ranges[],2,0)&lt;=CB12,VLOOKUP($E$3,Theme_Ranges[],3,0)&gt;=CB12),FALSE)),CB12,"")</f>
        <v/>
      </c>
      <c r="AG12" s="41" t="str">
        <f>IF(OR(IFERROR(AND(VLOOKUP($E$2,Theme_Ranges[],2,0)&lt;=CC12,VLOOKUP($E$2,Theme_Ranges[],3,0)&gt;=CC12),FALSE),IFERROR(AND(VLOOKUP($E$3,Theme_Ranges[],2,0)&lt;=CC12,VLOOKUP($E$3,Theme_Ranges[],3,0)&gt;=CC12),FALSE)),CC12,"")</f>
        <v/>
      </c>
      <c r="AH12" s="41" t="str">
        <f>IF(OR(IFERROR(AND(VLOOKUP($E$2,Theme_Ranges[],2,0)&lt;=CD12,VLOOKUP($E$2,Theme_Ranges[],3,0)&gt;=CD12),FALSE),IFERROR(AND(VLOOKUP($E$3,Theme_Ranges[],2,0)&lt;=CD12,VLOOKUP($E$3,Theme_Ranges[],3,0)&gt;=CD12),FALSE)),CD12,"")</f>
        <v/>
      </c>
      <c r="AI12" s="41" t="str">
        <f>IF(OR(IFERROR(AND(VLOOKUP($E$2,Theme_Ranges[],2,0)&lt;=CE12,VLOOKUP($E$2,Theme_Ranges[],3,0)&gt;=CE12),FALSE),IFERROR(AND(VLOOKUP($E$3,Theme_Ranges[],2,0)&lt;=CE12,VLOOKUP($E$3,Theme_Ranges[],3,0)&gt;=CE12),FALSE)),CE12,"")</f>
        <v/>
      </c>
      <c r="AJ12" s="41" t="str">
        <f>IF(OR(IFERROR(AND(VLOOKUP($E$2,Theme_Ranges[],2,0)&lt;=CF12,VLOOKUP($E$2,Theme_Ranges[],3,0)&gt;=CF12),FALSE),IFERROR(AND(VLOOKUP($E$3,Theme_Ranges[],2,0)&lt;=CF12,VLOOKUP($E$3,Theme_Ranges[],3,0)&gt;=CF12),FALSE)),CF12,"")</f>
        <v/>
      </c>
      <c r="AK12" s="41" t="str">
        <f>IF(OR(IFERROR(AND(VLOOKUP($E$2,Theme_Ranges[],2,0)&lt;=CG12,VLOOKUP($E$2,Theme_Ranges[],3,0)&gt;=CG12),FALSE),IFERROR(AND(VLOOKUP($E$3,Theme_Ranges[],2,0)&lt;=CG12,VLOOKUP($E$3,Theme_Ranges[],3,0)&gt;=CG12),FALSE)),CG12,"")</f>
        <v/>
      </c>
      <c r="AL12" s="41" t="str">
        <f>IF(OR(IFERROR(AND(VLOOKUP($E$2,Theme_Ranges[],2,0)&lt;=CH12,VLOOKUP($E$2,Theme_Ranges[],3,0)&gt;=CH12),FALSE),IFERROR(AND(VLOOKUP($E$3,Theme_Ranges[],2,0)&lt;=CH12,VLOOKUP($E$3,Theme_Ranges[],3,0)&gt;=CH12),FALSE)),CH12,"")</f>
        <v/>
      </c>
      <c r="AM12" s="41" t="str">
        <f>IF(OR(IFERROR(AND(VLOOKUP($E$2,Theme_Ranges[],2,0)&lt;=CI12,VLOOKUP($E$2,Theme_Ranges[],3,0)&gt;=CI12),FALSE),IFERROR(AND(VLOOKUP($E$3,Theme_Ranges[],2,0)&lt;=CI12,VLOOKUP($E$3,Theme_Ranges[],3,0)&gt;=CI12),FALSE)),CI12,"")</f>
        <v/>
      </c>
      <c r="AN12" s="41" t="str">
        <f>IF(OR(IFERROR(AND(VLOOKUP($E$2,Theme_Ranges[],2,0)&lt;=CJ12,VLOOKUP($E$2,Theme_Ranges[],3,0)&gt;=CJ12),FALSE),IFERROR(AND(VLOOKUP($E$3,Theme_Ranges[],2,0)&lt;=CJ12,VLOOKUP($E$3,Theme_Ranges[],3,0)&gt;=CJ12),FALSE)),CJ12,"")</f>
        <v/>
      </c>
      <c r="AO12" s="79"/>
      <c r="AP12" s="49" t="str">
        <f t="shared" si="37"/>
        <v/>
      </c>
      <c r="AQ12" s="50" t="str">
        <f t="shared" si="38"/>
        <v/>
      </c>
      <c r="AR12" s="50" t="str">
        <f t="shared" si="39"/>
        <v/>
      </c>
      <c r="AS12" s="51" t="str">
        <f t="shared" si="40"/>
        <v/>
      </c>
      <c r="AT12" s="40"/>
      <c r="AU12" s="40"/>
      <c r="AV12" s="5">
        <f>VLOOKUP($AV$8,Theme_Ranges[],3,0)</f>
        <v>5</v>
      </c>
      <c r="AW12" s="5">
        <f t="shared" si="41"/>
        <v>0</v>
      </c>
      <c r="AX12" s="5">
        <f t="shared" si="42"/>
        <v>0</v>
      </c>
      <c r="AY12" s="5">
        <f t="shared" si="43"/>
        <v>0</v>
      </c>
      <c r="AZ12" s="5">
        <f t="shared" si="44"/>
        <v>0</v>
      </c>
      <c r="BA12" s="5">
        <f t="shared" si="45"/>
        <v>0</v>
      </c>
      <c r="BB12" s="40"/>
      <c r="BC12" s="42" t="str">
        <f>IF($D12="","",VLOOKUP($A12&amp;G$6,Data_Table_1[[Full Name Theme Conc]:[Theme Ranking]],8,0))</f>
        <v/>
      </c>
      <c r="BD12" s="42" t="str">
        <f>IF($D12="","",VLOOKUP($A12&amp;H$6,Data_Table_1[[Full Name Theme Conc]:[Theme Ranking]],8,0))</f>
        <v/>
      </c>
      <c r="BE12" s="42" t="str">
        <f>IF($D12="","",VLOOKUP($A12&amp;I$6,Data_Table_1[[Full Name Theme Conc]:[Theme Ranking]],8,0))</f>
        <v/>
      </c>
      <c r="BF12" s="42" t="str">
        <f>IF($D12="","",VLOOKUP($A12&amp;J$6,Data_Table_1[[Full Name Theme Conc]:[Theme Ranking]],8,0))</f>
        <v/>
      </c>
      <c r="BG12" s="42" t="str">
        <f>IF($D12="","",VLOOKUP($A12&amp;K$6,Data_Table_1[[Full Name Theme Conc]:[Theme Ranking]],8,0))</f>
        <v/>
      </c>
      <c r="BH12" s="42" t="str">
        <f>IF($D12="","",VLOOKUP($A12&amp;L$6,Data_Table_1[[Full Name Theme Conc]:[Theme Ranking]],8,0))</f>
        <v/>
      </c>
      <c r="BI12" s="42" t="str">
        <f>IF($D12="","",VLOOKUP($A12&amp;M$6,Data_Table_1[[Full Name Theme Conc]:[Theme Ranking]],8,0))</f>
        <v/>
      </c>
      <c r="BJ12" s="42" t="str">
        <f>IF($D12="","",VLOOKUP($A12&amp;N$6,Data_Table_1[[Full Name Theme Conc]:[Theme Ranking]],8,0))</f>
        <v/>
      </c>
      <c r="BK12" s="42" t="str">
        <f>IF($D12="","",VLOOKUP($A12&amp;O$6,Data_Table_1[[Full Name Theme Conc]:[Theme Ranking]],8,0))</f>
        <v/>
      </c>
      <c r="BL12" s="42" t="str">
        <f>IF($D12="","",VLOOKUP($A12&amp;P$6,Data_Table_1[[Full Name Theme Conc]:[Theme Ranking]],8,0))</f>
        <v/>
      </c>
      <c r="BM12" s="42" t="str">
        <f>IF($D12="","",VLOOKUP($A12&amp;Q$6,Data_Table_1[[Full Name Theme Conc]:[Theme Ranking]],8,0))</f>
        <v/>
      </c>
      <c r="BN12" s="42" t="str">
        <f>IF($D12="","",VLOOKUP($A12&amp;R$6,Data_Table_1[[Full Name Theme Conc]:[Theme Ranking]],8,0))</f>
        <v/>
      </c>
      <c r="BO12" s="42" t="str">
        <f>IF($D12="","",VLOOKUP($A12&amp;S$6,Data_Table_1[[Full Name Theme Conc]:[Theme Ranking]],8,0))</f>
        <v/>
      </c>
      <c r="BP12" s="42" t="str">
        <f>IF($D12="","",VLOOKUP($A12&amp;T$6,Data_Table_1[[Full Name Theme Conc]:[Theme Ranking]],8,0))</f>
        <v/>
      </c>
      <c r="BQ12" s="42" t="str">
        <f>IF($D12="","",VLOOKUP($A12&amp;U$6,Data_Table_1[[Full Name Theme Conc]:[Theme Ranking]],8,0))</f>
        <v/>
      </c>
      <c r="BR12" s="42" t="str">
        <f>IF($D12="","",VLOOKUP($A12&amp;V$6,Data_Table_1[[Full Name Theme Conc]:[Theme Ranking]],8,0))</f>
        <v/>
      </c>
      <c r="BS12" s="42" t="str">
        <f>IF($D12="","",VLOOKUP($A12&amp;W$6,Data_Table_1[[Full Name Theme Conc]:[Theme Ranking]],8,0))</f>
        <v/>
      </c>
      <c r="BT12" s="42" t="str">
        <f>IF($D12="","",VLOOKUP($A12&amp;X$6,Data_Table_1[[Full Name Theme Conc]:[Theme Ranking]],8,0))</f>
        <v/>
      </c>
      <c r="BU12" s="42" t="str">
        <f>IF($D12="","",VLOOKUP($A12&amp;Y$6,Data_Table_1[[Full Name Theme Conc]:[Theme Ranking]],8,0))</f>
        <v/>
      </c>
      <c r="BV12" s="42" t="str">
        <f>IF($D12="","",VLOOKUP($A12&amp;Z$6,Data_Table_1[[Full Name Theme Conc]:[Theme Ranking]],8,0))</f>
        <v/>
      </c>
      <c r="BW12" s="42" t="str">
        <f>IF($D12="","",VLOOKUP($A12&amp;AA$6,Data_Table_1[[Full Name Theme Conc]:[Theme Ranking]],8,0))</f>
        <v/>
      </c>
      <c r="BX12" s="42" t="str">
        <f>IF($D12="","",VLOOKUP($A12&amp;AB$6,Data_Table_1[[Full Name Theme Conc]:[Theme Ranking]],8,0))</f>
        <v/>
      </c>
      <c r="BY12" s="42" t="str">
        <f>IF($D12="","",VLOOKUP($A12&amp;AC$6,Data_Table_1[[Full Name Theme Conc]:[Theme Ranking]],8,0))</f>
        <v/>
      </c>
      <c r="BZ12" s="42" t="str">
        <f>IF($D12="","",VLOOKUP($A12&amp;AD$6,Data_Table_1[[Full Name Theme Conc]:[Theme Ranking]],8,0))</f>
        <v/>
      </c>
      <c r="CA12" s="42" t="str">
        <f>IF($D12="","",VLOOKUP($A12&amp;AE$6,Data_Table_1[[Full Name Theme Conc]:[Theme Ranking]],8,0))</f>
        <v/>
      </c>
      <c r="CB12" s="42" t="str">
        <f>IF($D12="","",VLOOKUP($A12&amp;AF$6,Data_Table_1[[Full Name Theme Conc]:[Theme Ranking]],8,0))</f>
        <v/>
      </c>
      <c r="CC12" s="42" t="str">
        <f>IF($D12="","",VLOOKUP($A12&amp;AG$6,Data_Table_1[[Full Name Theme Conc]:[Theme Ranking]],8,0))</f>
        <v/>
      </c>
      <c r="CD12" s="42" t="str">
        <f>IF($D12="","",VLOOKUP($A12&amp;AH$6,Data_Table_1[[Full Name Theme Conc]:[Theme Ranking]],8,0))</f>
        <v/>
      </c>
      <c r="CE12" s="42" t="str">
        <f>IF($D12="","",VLOOKUP($A12&amp;AI$6,Data_Table_1[[Full Name Theme Conc]:[Theme Ranking]],8,0))</f>
        <v/>
      </c>
      <c r="CF12" s="42" t="str">
        <f>IF($D12="","",VLOOKUP($A12&amp;AJ$6,Data_Table_1[[Full Name Theme Conc]:[Theme Ranking]],8,0))</f>
        <v/>
      </c>
      <c r="CG12" s="42" t="str">
        <f>IF($D12="","",VLOOKUP($A12&amp;AK$6,Data_Table_1[[Full Name Theme Conc]:[Theme Ranking]],8,0))</f>
        <v/>
      </c>
      <c r="CH12" s="42" t="str">
        <f>IF($D12="","",VLOOKUP($A12&amp;AL$6,Data_Table_1[[Full Name Theme Conc]:[Theme Ranking]],8,0))</f>
        <v/>
      </c>
      <c r="CI12" s="42" t="str">
        <f>IF($D12="","",VLOOKUP($A12&amp;AM$6,Data_Table_1[[Full Name Theme Conc]:[Theme Ranking]],8,0))</f>
        <v/>
      </c>
      <c r="CJ12" s="42" t="str">
        <f>IF($D12="","",VLOOKUP($A12&amp;AN$6,Data_Table_1[[Full Name Theme Conc]:[Theme Ranking]],8,0))</f>
        <v/>
      </c>
      <c r="CM12" s="42" t="str">
        <f>IF(AND(VLOOKUP($E$2,Theme_Ranges[],2,0)&lt;=BC12,VLOOKUP($E$2,Theme_Ranges[],3,0)&gt;=BC12),BC12,"")</f>
        <v/>
      </c>
      <c r="CN12" s="42" t="str">
        <f>IF(AND(VLOOKUP($E$2,Theme_Ranges[],2,0)&lt;=BD12,VLOOKUP($E$2,Theme_Ranges[],3,0)&gt;=BD12),BD12,"")</f>
        <v/>
      </c>
      <c r="CO12" s="42" t="str">
        <f>IF(AND(VLOOKUP($E$2,Theme_Ranges[],2,0)&lt;=BE12,VLOOKUP($E$2,Theme_Ranges[],3,0)&gt;=BE12),BE12,"")</f>
        <v/>
      </c>
      <c r="CP12" s="42" t="str">
        <f>IF(AND(VLOOKUP($E$2,Theme_Ranges[],2,0)&lt;=BF12,VLOOKUP($E$2,Theme_Ranges[],3,0)&gt;=BF12),BF12,"")</f>
        <v/>
      </c>
      <c r="CQ12" s="42" t="str">
        <f>IF(AND(VLOOKUP($E$2,Theme_Ranges[],2,0)&lt;=BG12,VLOOKUP($E$2,Theme_Ranges[],3,0)&gt;=BG12),BG12,"")</f>
        <v/>
      </c>
      <c r="CR12" s="42" t="str">
        <f>IF(AND(VLOOKUP($E$2,Theme_Ranges[],2,0)&lt;=BH12,VLOOKUP($E$2,Theme_Ranges[],3,0)&gt;=BH12),BH12,"")</f>
        <v/>
      </c>
      <c r="CS12" s="42" t="str">
        <f>IF(AND(VLOOKUP($E$2,Theme_Ranges[],2,0)&lt;=BI12,VLOOKUP($E$2,Theme_Ranges[],3,0)&gt;=BI12),BI12,"")</f>
        <v/>
      </c>
      <c r="CT12" s="42" t="str">
        <f>IF(AND(VLOOKUP($E$2,Theme_Ranges[],2,0)&lt;=BJ12,VLOOKUP($E$2,Theme_Ranges[],3,0)&gt;=BJ12),BJ12,"")</f>
        <v/>
      </c>
      <c r="CU12" s="42" t="str">
        <f>IF(AND(VLOOKUP($E$2,Theme_Ranges[],2,0)&lt;=BK12,VLOOKUP($E$2,Theme_Ranges[],3,0)&gt;=BK12),BK12,"")</f>
        <v/>
      </c>
      <c r="CV12" s="42" t="str">
        <f>IF(AND(VLOOKUP($E$2,Theme_Ranges[],2,0)&lt;=BL12,VLOOKUP($E$2,Theme_Ranges[],3,0)&gt;=BL12),BL12,"")</f>
        <v/>
      </c>
      <c r="CW12" s="42" t="str">
        <f>IF(AND(VLOOKUP($E$2,Theme_Ranges[],2,0)&lt;=BM12,VLOOKUP($E$2,Theme_Ranges[],3,0)&gt;=BM12),BM12,"")</f>
        <v/>
      </c>
      <c r="CX12" s="42" t="str">
        <f>IF(AND(VLOOKUP($E$2,Theme_Ranges[],2,0)&lt;=BN12,VLOOKUP($E$2,Theme_Ranges[],3,0)&gt;=BN12),BN12,"")</f>
        <v/>
      </c>
      <c r="CY12" s="42" t="str">
        <f>IF(AND(VLOOKUP($E$2,Theme_Ranges[],2,0)&lt;=BO12,VLOOKUP($E$2,Theme_Ranges[],3,0)&gt;=BO12),BO12,"")</f>
        <v/>
      </c>
      <c r="CZ12" s="42" t="str">
        <f>IF(AND(VLOOKUP($E$2,Theme_Ranges[],2,0)&lt;=BP12,VLOOKUP($E$2,Theme_Ranges[],3,0)&gt;=BP12),BP12,"")</f>
        <v/>
      </c>
      <c r="DA12" s="42" t="str">
        <f>IF(AND(VLOOKUP($E$2,Theme_Ranges[],2,0)&lt;=BQ12,VLOOKUP($E$2,Theme_Ranges[],3,0)&gt;=BQ12),BQ12,"")</f>
        <v/>
      </c>
      <c r="DB12" s="42" t="str">
        <f>IF(AND(VLOOKUP($E$2,Theme_Ranges[],2,0)&lt;=BR12,VLOOKUP($E$2,Theme_Ranges[],3,0)&gt;=BR12),BR12,"")</f>
        <v/>
      </c>
      <c r="DC12" s="42" t="str">
        <f>IF(AND(VLOOKUP($E$2,Theme_Ranges[],2,0)&lt;=BS12,VLOOKUP($E$2,Theme_Ranges[],3,0)&gt;=BS12),BS12,"")</f>
        <v/>
      </c>
      <c r="DD12" s="42" t="str">
        <f>IF(AND(VLOOKUP($E$2,Theme_Ranges[],2,0)&lt;=BT12,VLOOKUP($E$2,Theme_Ranges[],3,0)&gt;=BT12),BT12,"")</f>
        <v/>
      </c>
      <c r="DE12" s="42" t="str">
        <f>IF(AND(VLOOKUP($E$2,Theme_Ranges[],2,0)&lt;=BU12,VLOOKUP($E$2,Theme_Ranges[],3,0)&gt;=BU12),BU12,"")</f>
        <v/>
      </c>
      <c r="DF12" s="42" t="str">
        <f>IF(AND(VLOOKUP($E$2,Theme_Ranges[],2,0)&lt;=BV12,VLOOKUP($E$2,Theme_Ranges[],3,0)&gt;=BV12),BV12,"")</f>
        <v/>
      </c>
      <c r="DG12" s="42" t="str">
        <f>IF(AND(VLOOKUP($E$2,Theme_Ranges[],2,0)&lt;=BW12,VLOOKUP($E$2,Theme_Ranges[],3,0)&gt;=BW12),BW12,"")</f>
        <v/>
      </c>
      <c r="DH12" s="42" t="str">
        <f>IF(AND(VLOOKUP($E$2,Theme_Ranges[],2,0)&lt;=BX12,VLOOKUP($E$2,Theme_Ranges[],3,0)&gt;=BX12),BX12,"")</f>
        <v/>
      </c>
      <c r="DI12" s="42" t="str">
        <f>IF(AND(VLOOKUP($E$2,Theme_Ranges[],2,0)&lt;=BY12,VLOOKUP($E$2,Theme_Ranges[],3,0)&gt;=BY12),BY12,"")</f>
        <v/>
      </c>
      <c r="DJ12" s="42" t="str">
        <f>IF(AND(VLOOKUP($E$2,Theme_Ranges[],2,0)&lt;=BZ12,VLOOKUP($E$2,Theme_Ranges[],3,0)&gt;=BZ12),BZ12,"")</f>
        <v/>
      </c>
      <c r="DK12" s="42" t="str">
        <f>IF(AND(VLOOKUP($E$2,Theme_Ranges[],2,0)&lt;=CA12,VLOOKUP($E$2,Theme_Ranges[],3,0)&gt;=CA12),CA12,"")</f>
        <v/>
      </c>
      <c r="DL12" s="42" t="str">
        <f>IF(AND(VLOOKUP($E$2,Theme_Ranges[],2,0)&lt;=CB12,VLOOKUP($E$2,Theme_Ranges[],3,0)&gt;=CB12),CB12,"")</f>
        <v/>
      </c>
      <c r="DM12" s="42" t="str">
        <f>IF(AND(VLOOKUP($E$2,Theme_Ranges[],2,0)&lt;=CC12,VLOOKUP($E$2,Theme_Ranges[],3,0)&gt;=CC12),CC12,"")</f>
        <v/>
      </c>
      <c r="DN12" s="42" t="str">
        <f>IF(AND(VLOOKUP($E$2,Theme_Ranges[],2,0)&lt;=CD12,VLOOKUP($E$2,Theme_Ranges[],3,0)&gt;=CD12),CD12,"")</f>
        <v/>
      </c>
      <c r="DO12" s="42" t="str">
        <f>IF(AND(VLOOKUP($E$2,Theme_Ranges[],2,0)&lt;=CE12,VLOOKUP($E$2,Theme_Ranges[],3,0)&gt;=CE12),CE12,"")</f>
        <v/>
      </c>
      <c r="DP12" s="42" t="str">
        <f>IF(AND(VLOOKUP($E$2,Theme_Ranges[],2,0)&lt;=CF12,VLOOKUP($E$2,Theme_Ranges[],3,0)&gt;=CF12),CF12,"")</f>
        <v/>
      </c>
      <c r="DQ12" s="42" t="str">
        <f>IF(AND(VLOOKUP($E$2,Theme_Ranges[],2,0)&lt;=CG12,VLOOKUP($E$2,Theme_Ranges[],3,0)&gt;=CG12),CG12,"")</f>
        <v/>
      </c>
      <c r="DR12" s="42" t="str">
        <f>IF(AND(VLOOKUP($E$2,Theme_Ranges[],2,0)&lt;=CH12,VLOOKUP($E$2,Theme_Ranges[],3,0)&gt;=CH12),CH12,"")</f>
        <v/>
      </c>
      <c r="DS12" s="42" t="str">
        <f>IF(AND(VLOOKUP($E$2,Theme_Ranges[],2,0)&lt;=CI12,VLOOKUP($E$2,Theme_Ranges[],3,0)&gt;=CI12),CI12,"")</f>
        <v/>
      </c>
      <c r="DT12" s="42" t="str">
        <f>IF(AND(VLOOKUP($E$2,Theme_Ranges[],2,0)&lt;=CJ12,VLOOKUP($E$2,Theme_Ranges[],3,0)&gt;=CJ12),CJ12,"")</f>
        <v/>
      </c>
    </row>
    <row r="13" spans="1:124" ht="19.2" x14ac:dyDescent="0.5">
      <c r="A13" s="38" t="str">
        <f t="shared" si="36"/>
        <v xml:space="preserve"> </v>
      </c>
      <c r="B13" s="39" t="str">
        <f>IF('Raw Data'!B8="","",'Raw Data'!B8)</f>
        <v/>
      </c>
      <c r="C13" s="39" t="str">
        <f>IF('Raw Data'!C8="","",'Raw Data'!C8)</f>
        <v/>
      </c>
      <c r="D13" s="39" t="str">
        <f>IF('Raw Data'!D8="","",'Raw Data'!D8)</f>
        <v/>
      </c>
      <c r="E13" s="39" t="str">
        <f>IF('Raw Data'!E8="","",'Raw Data'!E8)</f>
        <v/>
      </c>
      <c r="F13" s="71"/>
      <c r="G13" s="41" t="str">
        <f>IF(OR(IFERROR(AND(VLOOKUP($E$2,Theme_Ranges[],2,0)&lt;=BC13,VLOOKUP($E$2,Theme_Ranges[],3,0)&gt;=BC13),FALSE),IFERROR(AND(VLOOKUP($E$3,Theme_Ranges[],2,0)&lt;=BC13,VLOOKUP($E$3,Theme_Ranges[],3,0)&gt;=BC13),FALSE)),BC13,"")</f>
        <v/>
      </c>
      <c r="H13" s="41" t="str">
        <f>IF(OR(IFERROR(AND(VLOOKUP($E$2,Theme_Ranges[],2,0)&lt;=BD13,VLOOKUP($E$2,Theme_Ranges[],3,0)&gt;=BD13),FALSE),IFERROR(AND(VLOOKUP($E$3,Theme_Ranges[],2,0)&lt;=BD13,VLOOKUP($E$3,Theme_Ranges[],3,0)&gt;=BD13),FALSE)),BD13,"")</f>
        <v/>
      </c>
      <c r="I13" s="41" t="str">
        <f>IF(OR(IFERROR(AND(VLOOKUP($E$2,Theme_Ranges[],2,0)&lt;=BE13,VLOOKUP($E$2,Theme_Ranges[],3,0)&gt;=BE13),FALSE),IFERROR(AND(VLOOKUP($E$3,Theme_Ranges[],2,0)&lt;=BE13,VLOOKUP($E$3,Theme_Ranges[],3,0)&gt;=BE13),FALSE)),BE13,"")</f>
        <v/>
      </c>
      <c r="J13" s="41" t="str">
        <f>IF(OR(IFERROR(AND(VLOOKUP($E$2,Theme_Ranges[],2,0)&lt;=BF13,VLOOKUP($E$2,Theme_Ranges[],3,0)&gt;=BF13),FALSE),IFERROR(AND(VLOOKUP($E$3,Theme_Ranges[],2,0)&lt;=BF13,VLOOKUP($E$3,Theme_Ranges[],3,0)&gt;=BF13),FALSE)),BF13,"")</f>
        <v/>
      </c>
      <c r="K13" s="41" t="str">
        <f>IF(OR(IFERROR(AND(VLOOKUP($E$2,Theme_Ranges[],2,0)&lt;=BG13,VLOOKUP($E$2,Theme_Ranges[],3,0)&gt;=BG13),FALSE),IFERROR(AND(VLOOKUP($E$3,Theme_Ranges[],2,0)&lt;=BG13,VLOOKUP($E$3,Theme_Ranges[],3,0)&gt;=BG13),FALSE)),BG13,"")</f>
        <v/>
      </c>
      <c r="L13" s="41" t="str">
        <f>IF(OR(IFERROR(AND(VLOOKUP($E$2,Theme_Ranges[],2,0)&lt;=BH13,VLOOKUP($E$2,Theme_Ranges[],3,0)&gt;=BH13),FALSE),IFERROR(AND(VLOOKUP($E$3,Theme_Ranges[],2,0)&lt;=BH13,VLOOKUP($E$3,Theme_Ranges[],3,0)&gt;=BH13),FALSE)),BH13,"")</f>
        <v/>
      </c>
      <c r="M13" s="41" t="str">
        <f>IF(OR(IFERROR(AND(VLOOKUP($E$2,Theme_Ranges[],2,0)&lt;=BI13,VLOOKUP($E$2,Theme_Ranges[],3,0)&gt;=BI13),FALSE),IFERROR(AND(VLOOKUP($E$3,Theme_Ranges[],2,0)&lt;=BI13,VLOOKUP($E$3,Theme_Ranges[],3,0)&gt;=BI13),FALSE)),BI13,"")</f>
        <v/>
      </c>
      <c r="N13" s="41" t="str">
        <f>IF(OR(IFERROR(AND(VLOOKUP($E$2,Theme_Ranges[],2,0)&lt;=BJ13,VLOOKUP($E$2,Theme_Ranges[],3,0)&gt;=BJ13),FALSE),IFERROR(AND(VLOOKUP($E$3,Theme_Ranges[],2,0)&lt;=BJ13,VLOOKUP($E$3,Theme_Ranges[],3,0)&gt;=BJ13),FALSE)),BJ13,"")</f>
        <v/>
      </c>
      <c r="O13" s="41" t="str">
        <f>IF(OR(IFERROR(AND(VLOOKUP($E$2,Theme_Ranges[],2,0)&lt;=BK13,VLOOKUP($E$2,Theme_Ranges[],3,0)&gt;=BK13),FALSE),IFERROR(AND(VLOOKUP($E$3,Theme_Ranges[],2,0)&lt;=BK13,VLOOKUP($E$3,Theme_Ranges[],3,0)&gt;=BK13),FALSE)),BK13,"")</f>
        <v/>
      </c>
      <c r="P13" s="41" t="str">
        <f>IF(OR(IFERROR(AND(VLOOKUP($E$2,Theme_Ranges[],2,0)&lt;=BL13,VLOOKUP($E$2,Theme_Ranges[],3,0)&gt;=BL13),FALSE),IFERROR(AND(VLOOKUP($E$3,Theme_Ranges[],2,0)&lt;=BL13,VLOOKUP($E$3,Theme_Ranges[],3,0)&gt;=BL13),FALSE)),BL13,"")</f>
        <v/>
      </c>
      <c r="Q13" s="41" t="str">
        <f>IF(OR(IFERROR(AND(VLOOKUP($E$2,Theme_Ranges[],2,0)&lt;=BM13,VLOOKUP($E$2,Theme_Ranges[],3,0)&gt;=BM13),FALSE),IFERROR(AND(VLOOKUP($E$3,Theme_Ranges[],2,0)&lt;=BM13,VLOOKUP($E$3,Theme_Ranges[],3,0)&gt;=BM13),FALSE)),BM13,"")</f>
        <v/>
      </c>
      <c r="R13" s="41" t="str">
        <f>IF(OR(IFERROR(AND(VLOOKUP($E$2,Theme_Ranges[],2,0)&lt;=BN13,VLOOKUP($E$2,Theme_Ranges[],3,0)&gt;=BN13),FALSE),IFERROR(AND(VLOOKUP($E$3,Theme_Ranges[],2,0)&lt;=BN13,VLOOKUP($E$3,Theme_Ranges[],3,0)&gt;=BN13),FALSE)),BN13,"")</f>
        <v/>
      </c>
      <c r="S13" s="41" t="str">
        <f>IF(OR(IFERROR(AND(VLOOKUP($E$2,Theme_Ranges[],2,0)&lt;=BO13,VLOOKUP($E$2,Theme_Ranges[],3,0)&gt;=BO13),FALSE),IFERROR(AND(VLOOKUP($E$3,Theme_Ranges[],2,0)&lt;=BO13,VLOOKUP($E$3,Theme_Ranges[],3,0)&gt;=BO13),FALSE)),BO13,"")</f>
        <v/>
      </c>
      <c r="T13" s="41" t="str">
        <f>IF(OR(IFERROR(AND(VLOOKUP($E$2,Theme_Ranges[],2,0)&lt;=BP13,VLOOKUP($E$2,Theme_Ranges[],3,0)&gt;=BP13),FALSE),IFERROR(AND(VLOOKUP($E$3,Theme_Ranges[],2,0)&lt;=BP13,VLOOKUP($E$3,Theme_Ranges[],3,0)&gt;=BP13),FALSE)),BP13,"")</f>
        <v/>
      </c>
      <c r="U13" s="41" t="str">
        <f>IF(OR(IFERROR(AND(VLOOKUP($E$2,Theme_Ranges[],2,0)&lt;=BQ13,VLOOKUP($E$2,Theme_Ranges[],3,0)&gt;=BQ13),FALSE),IFERROR(AND(VLOOKUP($E$3,Theme_Ranges[],2,0)&lt;=BQ13,VLOOKUP($E$3,Theme_Ranges[],3,0)&gt;=BQ13),FALSE)),BQ13,"")</f>
        <v/>
      </c>
      <c r="V13" s="41" t="str">
        <f>IF(OR(IFERROR(AND(VLOOKUP($E$2,Theme_Ranges[],2,0)&lt;=BR13,VLOOKUP($E$2,Theme_Ranges[],3,0)&gt;=BR13),FALSE),IFERROR(AND(VLOOKUP($E$3,Theme_Ranges[],2,0)&lt;=BR13,VLOOKUP($E$3,Theme_Ranges[],3,0)&gt;=BR13),FALSE)),BR13,"")</f>
        <v/>
      </c>
      <c r="W13" s="41" t="str">
        <f>IF(OR(IFERROR(AND(VLOOKUP($E$2,Theme_Ranges[],2,0)&lt;=BS13,VLOOKUP($E$2,Theme_Ranges[],3,0)&gt;=BS13),FALSE),IFERROR(AND(VLOOKUP($E$3,Theme_Ranges[],2,0)&lt;=BS13,VLOOKUP($E$3,Theme_Ranges[],3,0)&gt;=BS13),FALSE)),BS13,"")</f>
        <v/>
      </c>
      <c r="X13" s="41" t="str">
        <f>IF(OR(IFERROR(AND(VLOOKUP($E$2,Theme_Ranges[],2,0)&lt;=BT13,VLOOKUP($E$2,Theme_Ranges[],3,0)&gt;=BT13),FALSE),IFERROR(AND(VLOOKUP($E$3,Theme_Ranges[],2,0)&lt;=BT13,VLOOKUP($E$3,Theme_Ranges[],3,0)&gt;=BT13),FALSE)),BT13,"")</f>
        <v/>
      </c>
      <c r="Y13" s="41" t="str">
        <f>IF(OR(IFERROR(AND(VLOOKUP($E$2,Theme_Ranges[],2,0)&lt;=BU13,VLOOKUP($E$2,Theme_Ranges[],3,0)&gt;=BU13),FALSE),IFERROR(AND(VLOOKUP($E$3,Theme_Ranges[],2,0)&lt;=BU13,VLOOKUP($E$3,Theme_Ranges[],3,0)&gt;=BU13),FALSE)),BU13,"")</f>
        <v/>
      </c>
      <c r="Z13" s="41" t="str">
        <f>IF(OR(IFERROR(AND(VLOOKUP($E$2,Theme_Ranges[],2,0)&lt;=BV13,VLOOKUP($E$2,Theme_Ranges[],3,0)&gt;=BV13),FALSE),IFERROR(AND(VLOOKUP($E$3,Theme_Ranges[],2,0)&lt;=BV13,VLOOKUP($E$3,Theme_Ranges[],3,0)&gt;=BV13),FALSE)),BV13,"")</f>
        <v/>
      </c>
      <c r="AA13" s="41" t="str">
        <f>IF(OR(IFERROR(AND(VLOOKUP($E$2,Theme_Ranges[],2,0)&lt;=BW13,VLOOKUP($E$2,Theme_Ranges[],3,0)&gt;=BW13),FALSE),IFERROR(AND(VLOOKUP($E$3,Theme_Ranges[],2,0)&lt;=BW13,VLOOKUP($E$3,Theme_Ranges[],3,0)&gt;=BW13),FALSE)),BW13,"")</f>
        <v/>
      </c>
      <c r="AB13" s="41" t="str">
        <f>IF(OR(IFERROR(AND(VLOOKUP($E$2,Theme_Ranges[],2,0)&lt;=BX13,VLOOKUP($E$2,Theme_Ranges[],3,0)&gt;=BX13),FALSE),IFERROR(AND(VLOOKUP($E$3,Theme_Ranges[],2,0)&lt;=BX13,VLOOKUP($E$3,Theme_Ranges[],3,0)&gt;=BX13),FALSE)),BX13,"")</f>
        <v/>
      </c>
      <c r="AC13" s="41" t="str">
        <f>IF(OR(IFERROR(AND(VLOOKUP($E$2,Theme_Ranges[],2,0)&lt;=BY13,VLOOKUP($E$2,Theme_Ranges[],3,0)&gt;=BY13),FALSE),IFERROR(AND(VLOOKUP($E$3,Theme_Ranges[],2,0)&lt;=BY13,VLOOKUP($E$3,Theme_Ranges[],3,0)&gt;=BY13),FALSE)),BY13,"")</f>
        <v/>
      </c>
      <c r="AD13" s="41" t="str">
        <f>IF(OR(IFERROR(AND(VLOOKUP($E$2,Theme_Ranges[],2,0)&lt;=BZ13,VLOOKUP($E$2,Theme_Ranges[],3,0)&gt;=BZ13),FALSE),IFERROR(AND(VLOOKUP($E$3,Theme_Ranges[],2,0)&lt;=BZ13,VLOOKUP($E$3,Theme_Ranges[],3,0)&gt;=BZ13),FALSE)),BZ13,"")</f>
        <v/>
      </c>
      <c r="AE13" s="41" t="str">
        <f>IF(OR(IFERROR(AND(VLOOKUP($E$2,Theme_Ranges[],2,0)&lt;=CA13,VLOOKUP($E$2,Theme_Ranges[],3,0)&gt;=CA13),FALSE),IFERROR(AND(VLOOKUP($E$3,Theme_Ranges[],2,0)&lt;=CA13,VLOOKUP($E$3,Theme_Ranges[],3,0)&gt;=CA13),FALSE)),CA13,"")</f>
        <v/>
      </c>
      <c r="AF13" s="41" t="str">
        <f>IF(OR(IFERROR(AND(VLOOKUP($E$2,Theme_Ranges[],2,0)&lt;=CB13,VLOOKUP($E$2,Theme_Ranges[],3,0)&gt;=CB13),FALSE),IFERROR(AND(VLOOKUP($E$3,Theme_Ranges[],2,0)&lt;=CB13,VLOOKUP($E$3,Theme_Ranges[],3,0)&gt;=CB13),FALSE)),CB13,"")</f>
        <v/>
      </c>
      <c r="AG13" s="41" t="str">
        <f>IF(OR(IFERROR(AND(VLOOKUP($E$2,Theme_Ranges[],2,0)&lt;=CC13,VLOOKUP($E$2,Theme_Ranges[],3,0)&gt;=CC13),FALSE),IFERROR(AND(VLOOKUP($E$3,Theme_Ranges[],2,0)&lt;=CC13,VLOOKUP($E$3,Theme_Ranges[],3,0)&gt;=CC13),FALSE)),CC13,"")</f>
        <v/>
      </c>
      <c r="AH13" s="41" t="str">
        <f>IF(OR(IFERROR(AND(VLOOKUP($E$2,Theme_Ranges[],2,0)&lt;=CD13,VLOOKUP($E$2,Theme_Ranges[],3,0)&gt;=CD13),FALSE),IFERROR(AND(VLOOKUP($E$3,Theme_Ranges[],2,0)&lt;=CD13,VLOOKUP($E$3,Theme_Ranges[],3,0)&gt;=CD13),FALSE)),CD13,"")</f>
        <v/>
      </c>
      <c r="AI13" s="41" t="str">
        <f>IF(OR(IFERROR(AND(VLOOKUP($E$2,Theme_Ranges[],2,0)&lt;=CE13,VLOOKUP($E$2,Theme_Ranges[],3,0)&gt;=CE13),FALSE),IFERROR(AND(VLOOKUP($E$3,Theme_Ranges[],2,0)&lt;=CE13,VLOOKUP($E$3,Theme_Ranges[],3,0)&gt;=CE13),FALSE)),CE13,"")</f>
        <v/>
      </c>
      <c r="AJ13" s="41" t="str">
        <f>IF(OR(IFERROR(AND(VLOOKUP($E$2,Theme_Ranges[],2,0)&lt;=CF13,VLOOKUP($E$2,Theme_Ranges[],3,0)&gt;=CF13),FALSE),IFERROR(AND(VLOOKUP($E$3,Theme_Ranges[],2,0)&lt;=CF13,VLOOKUP($E$3,Theme_Ranges[],3,0)&gt;=CF13),FALSE)),CF13,"")</f>
        <v/>
      </c>
      <c r="AK13" s="41" t="str">
        <f>IF(OR(IFERROR(AND(VLOOKUP($E$2,Theme_Ranges[],2,0)&lt;=CG13,VLOOKUP($E$2,Theme_Ranges[],3,0)&gt;=CG13),FALSE),IFERROR(AND(VLOOKUP($E$3,Theme_Ranges[],2,0)&lt;=CG13,VLOOKUP($E$3,Theme_Ranges[],3,0)&gt;=CG13),FALSE)),CG13,"")</f>
        <v/>
      </c>
      <c r="AL13" s="41" t="str">
        <f>IF(OR(IFERROR(AND(VLOOKUP($E$2,Theme_Ranges[],2,0)&lt;=CH13,VLOOKUP($E$2,Theme_Ranges[],3,0)&gt;=CH13),FALSE),IFERROR(AND(VLOOKUP($E$3,Theme_Ranges[],2,0)&lt;=CH13,VLOOKUP($E$3,Theme_Ranges[],3,0)&gt;=CH13),FALSE)),CH13,"")</f>
        <v/>
      </c>
      <c r="AM13" s="41" t="str">
        <f>IF(OR(IFERROR(AND(VLOOKUP($E$2,Theme_Ranges[],2,0)&lt;=CI13,VLOOKUP($E$2,Theme_Ranges[],3,0)&gt;=CI13),FALSE),IFERROR(AND(VLOOKUP($E$3,Theme_Ranges[],2,0)&lt;=CI13,VLOOKUP($E$3,Theme_Ranges[],3,0)&gt;=CI13),FALSE)),CI13,"")</f>
        <v/>
      </c>
      <c r="AN13" s="41" t="str">
        <f>IF(OR(IFERROR(AND(VLOOKUP($E$2,Theme_Ranges[],2,0)&lt;=CJ13,VLOOKUP($E$2,Theme_Ranges[],3,0)&gt;=CJ13),FALSE),IFERROR(AND(VLOOKUP($E$3,Theme_Ranges[],2,0)&lt;=CJ13,VLOOKUP($E$3,Theme_Ranges[],3,0)&gt;=CJ13),FALSE)),CJ13,"")</f>
        <v/>
      </c>
      <c r="AO13" s="79"/>
      <c r="AP13" s="49" t="str">
        <f t="shared" si="37"/>
        <v/>
      </c>
      <c r="AQ13" s="50" t="str">
        <f t="shared" si="38"/>
        <v/>
      </c>
      <c r="AR13" s="50" t="str">
        <f t="shared" si="39"/>
        <v/>
      </c>
      <c r="AS13" s="51" t="str">
        <f t="shared" si="40"/>
        <v/>
      </c>
      <c r="AT13" s="40"/>
      <c r="AU13" s="40"/>
      <c r="AV13" s="5">
        <f>VLOOKUP($AV$8,Theme_Ranges[],3,0)</f>
        <v>5</v>
      </c>
      <c r="AW13" s="5">
        <f t="shared" si="41"/>
        <v>0</v>
      </c>
      <c r="AX13" s="5">
        <f t="shared" si="42"/>
        <v>0</v>
      </c>
      <c r="AY13" s="5">
        <f t="shared" si="43"/>
        <v>0</v>
      </c>
      <c r="AZ13" s="5">
        <f t="shared" si="44"/>
        <v>0</v>
      </c>
      <c r="BA13" s="5">
        <f t="shared" si="45"/>
        <v>0</v>
      </c>
      <c r="BB13" s="40"/>
      <c r="BC13" s="42" t="str">
        <f>IF($D13="","",VLOOKUP($A13&amp;G$6,Data_Table_1[[Full Name Theme Conc]:[Theme Ranking]],8,0))</f>
        <v/>
      </c>
      <c r="BD13" s="42" t="str">
        <f>IF($D13="","",VLOOKUP($A13&amp;H$6,Data_Table_1[[Full Name Theme Conc]:[Theme Ranking]],8,0))</f>
        <v/>
      </c>
      <c r="BE13" s="42" t="str">
        <f>IF($D13="","",VLOOKUP($A13&amp;I$6,Data_Table_1[[Full Name Theme Conc]:[Theme Ranking]],8,0))</f>
        <v/>
      </c>
      <c r="BF13" s="42" t="str">
        <f>IF($D13="","",VLOOKUP($A13&amp;J$6,Data_Table_1[[Full Name Theme Conc]:[Theme Ranking]],8,0))</f>
        <v/>
      </c>
      <c r="BG13" s="42" t="str">
        <f>IF($D13="","",VLOOKUP($A13&amp;K$6,Data_Table_1[[Full Name Theme Conc]:[Theme Ranking]],8,0))</f>
        <v/>
      </c>
      <c r="BH13" s="42" t="str">
        <f>IF($D13="","",VLOOKUP($A13&amp;L$6,Data_Table_1[[Full Name Theme Conc]:[Theme Ranking]],8,0))</f>
        <v/>
      </c>
      <c r="BI13" s="42" t="str">
        <f>IF($D13="","",VLOOKUP($A13&amp;M$6,Data_Table_1[[Full Name Theme Conc]:[Theme Ranking]],8,0))</f>
        <v/>
      </c>
      <c r="BJ13" s="42" t="str">
        <f>IF($D13="","",VLOOKUP($A13&amp;N$6,Data_Table_1[[Full Name Theme Conc]:[Theme Ranking]],8,0))</f>
        <v/>
      </c>
      <c r="BK13" s="42" t="str">
        <f>IF($D13="","",VLOOKUP($A13&amp;O$6,Data_Table_1[[Full Name Theme Conc]:[Theme Ranking]],8,0))</f>
        <v/>
      </c>
      <c r="BL13" s="42" t="str">
        <f>IF($D13="","",VLOOKUP($A13&amp;P$6,Data_Table_1[[Full Name Theme Conc]:[Theme Ranking]],8,0))</f>
        <v/>
      </c>
      <c r="BM13" s="42" t="str">
        <f>IF($D13="","",VLOOKUP($A13&amp;Q$6,Data_Table_1[[Full Name Theme Conc]:[Theme Ranking]],8,0))</f>
        <v/>
      </c>
      <c r="BN13" s="42" t="str">
        <f>IF($D13="","",VLOOKUP($A13&amp;R$6,Data_Table_1[[Full Name Theme Conc]:[Theme Ranking]],8,0))</f>
        <v/>
      </c>
      <c r="BO13" s="42" t="str">
        <f>IF($D13="","",VLOOKUP($A13&amp;S$6,Data_Table_1[[Full Name Theme Conc]:[Theme Ranking]],8,0))</f>
        <v/>
      </c>
      <c r="BP13" s="42" t="str">
        <f>IF($D13="","",VLOOKUP($A13&amp;T$6,Data_Table_1[[Full Name Theme Conc]:[Theme Ranking]],8,0))</f>
        <v/>
      </c>
      <c r="BQ13" s="42" t="str">
        <f>IF($D13="","",VLOOKUP($A13&amp;U$6,Data_Table_1[[Full Name Theme Conc]:[Theme Ranking]],8,0))</f>
        <v/>
      </c>
      <c r="BR13" s="42" t="str">
        <f>IF($D13="","",VLOOKUP($A13&amp;V$6,Data_Table_1[[Full Name Theme Conc]:[Theme Ranking]],8,0))</f>
        <v/>
      </c>
      <c r="BS13" s="42" t="str">
        <f>IF($D13="","",VLOOKUP($A13&amp;W$6,Data_Table_1[[Full Name Theme Conc]:[Theme Ranking]],8,0))</f>
        <v/>
      </c>
      <c r="BT13" s="42" t="str">
        <f>IF($D13="","",VLOOKUP($A13&amp;X$6,Data_Table_1[[Full Name Theme Conc]:[Theme Ranking]],8,0))</f>
        <v/>
      </c>
      <c r="BU13" s="42" t="str">
        <f>IF($D13="","",VLOOKUP($A13&amp;Y$6,Data_Table_1[[Full Name Theme Conc]:[Theme Ranking]],8,0))</f>
        <v/>
      </c>
      <c r="BV13" s="42" t="str">
        <f>IF($D13="","",VLOOKUP($A13&amp;Z$6,Data_Table_1[[Full Name Theme Conc]:[Theme Ranking]],8,0))</f>
        <v/>
      </c>
      <c r="BW13" s="42" t="str">
        <f>IF($D13="","",VLOOKUP($A13&amp;AA$6,Data_Table_1[[Full Name Theme Conc]:[Theme Ranking]],8,0))</f>
        <v/>
      </c>
      <c r="BX13" s="42" t="str">
        <f>IF($D13="","",VLOOKUP($A13&amp;AB$6,Data_Table_1[[Full Name Theme Conc]:[Theme Ranking]],8,0))</f>
        <v/>
      </c>
      <c r="BY13" s="42" t="str">
        <f>IF($D13="","",VLOOKUP($A13&amp;AC$6,Data_Table_1[[Full Name Theme Conc]:[Theme Ranking]],8,0))</f>
        <v/>
      </c>
      <c r="BZ13" s="42" t="str">
        <f>IF($D13="","",VLOOKUP($A13&amp;AD$6,Data_Table_1[[Full Name Theme Conc]:[Theme Ranking]],8,0))</f>
        <v/>
      </c>
      <c r="CA13" s="42" t="str">
        <f>IF($D13="","",VLOOKUP($A13&amp;AE$6,Data_Table_1[[Full Name Theme Conc]:[Theme Ranking]],8,0))</f>
        <v/>
      </c>
      <c r="CB13" s="42" t="str">
        <f>IF($D13="","",VLOOKUP($A13&amp;AF$6,Data_Table_1[[Full Name Theme Conc]:[Theme Ranking]],8,0))</f>
        <v/>
      </c>
      <c r="CC13" s="42" t="str">
        <f>IF($D13="","",VLOOKUP($A13&amp;AG$6,Data_Table_1[[Full Name Theme Conc]:[Theme Ranking]],8,0))</f>
        <v/>
      </c>
      <c r="CD13" s="42" t="str">
        <f>IF($D13="","",VLOOKUP($A13&amp;AH$6,Data_Table_1[[Full Name Theme Conc]:[Theme Ranking]],8,0))</f>
        <v/>
      </c>
      <c r="CE13" s="42" t="str">
        <f>IF($D13="","",VLOOKUP($A13&amp;AI$6,Data_Table_1[[Full Name Theme Conc]:[Theme Ranking]],8,0))</f>
        <v/>
      </c>
      <c r="CF13" s="42" t="str">
        <f>IF($D13="","",VLOOKUP($A13&amp;AJ$6,Data_Table_1[[Full Name Theme Conc]:[Theme Ranking]],8,0))</f>
        <v/>
      </c>
      <c r="CG13" s="42" t="str">
        <f>IF($D13="","",VLOOKUP($A13&amp;AK$6,Data_Table_1[[Full Name Theme Conc]:[Theme Ranking]],8,0))</f>
        <v/>
      </c>
      <c r="CH13" s="42" t="str">
        <f>IF($D13="","",VLOOKUP($A13&amp;AL$6,Data_Table_1[[Full Name Theme Conc]:[Theme Ranking]],8,0))</f>
        <v/>
      </c>
      <c r="CI13" s="42" t="str">
        <f>IF($D13="","",VLOOKUP($A13&amp;AM$6,Data_Table_1[[Full Name Theme Conc]:[Theme Ranking]],8,0))</f>
        <v/>
      </c>
      <c r="CJ13" s="42" t="str">
        <f>IF($D13="","",VLOOKUP($A13&amp;AN$6,Data_Table_1[[Full Name Theme Conc]:[Theme Ranking]],8,0))</f>
        <v/>
      </c>
      <c r="CM13" s="42" t="str">
        <f>IF(AND(VLOOKUP($E$2,Theme_Ranges[],2,0)&lt;=BC13,VLOOKUP($E$2,Theme_Ranges[],3,0)&gt;=BC13),BC13,"")</f>
        <v/>
      </c>
      <c r="CN13" s="42" t="str">
        <f>IF(AND(VLOOKUP($E$2,Theme_Ranges[],2,0)&lt;=BD13,VLOOKUP($E$2,Theme_Ranges[],3,0)&gt;=BD13),BD13,"")</f>
        <v/>
      </c>
      <c r="CO13" s="42" t="str">
        <f>IF(AND(VLOOKUP($E$2,Theme_Ranges[],2,0)&lt;=BE13,VLOOKUP($E$2,Theme_Ranges[],3,0)&gt;=BE13),BE13,"")</f>
        <v/>
      </c>
      <c r="CP13" s="42" t="str">
        <f>IF(AND(VLOOKUP($E$2,Theme_Ranges[],2,0)&lt;=BF13,VLOOKUP($E$2,Theme_Ranges[],3,0)&gt;=BF13),BF13,"")</f>
        <v/>
      </c>
      <c r="CQ13" s="42" t="str">
        <f>IF(AND(VLOOKUP($E$2,Theme_Ranges[],2,0)&lt;=BG13,VLOOKUP($E$2,Theme_Ranges[],3,0)&gt;=BG13),BG13,"")</f>
        <v/>
      </c>
      <c r="CR13" s="42" t="str">
        <f>IF(AND(VLOOKUP($E$2,Theme_Ranges[],2,0)&lt;=BH13,VLOOKUP($E$2,Theme_Ranges[],3,0)&gt;=BH13),BH13,"")</f>
        <v/>
      </c>
      <c r="CS13" s="42" t="str">
        <f>IF(AND(VLOOKUP($E$2,Theme_Ranges[],2,0)&lt;=BI13,VLOOKUP($E$2,Theme_Ranges[],3,0)&gt;=BI13),BI13,"")</f>
        <v/>
      </c>
      <c r="CT13" s="42" t="str">
        <f>IF(AND(VLOOKUP($E$2,Theme_Ranges[],2,0)&lt;=BJ13,VLOOKUP($E$2,Theme_Ranges[],3,0)&gt;=BJ13),BJ13,"")</f>
        <v/>
      </c>
      <c r="CU13" s="42" t="str">
        <f>IF(AND(VLOOKUP($E$2,Theme_Ranges[],2,0)&lt;=BK13,VLOOKUP($E$2,Theme_Ranges[],3,0)&gt;=BK13),BK13,"")</f>
        <v/>
      </c>
      <c r="CV13" s="42" t="str">
        <f>IF(AND(VLOOKUP($E$2,Theme_Ranges[],2,0)&lt;=BL13,VLOOKUP($E$2,Theme_Ranges[],3,0)&gt;=BL13),BL13,"")</f>
        <v/>
      </c>
      <c r="CW13" s="42" t="str">
        <f>IF(AND(VLOOKUP($E$2,Theme_Ranges[],2,0)&lt;=BM13,VLOOKUP($E$2,Theme_Ranges[],3,0)&gt;=BM13),BM13,"")</f>
        <v/>
      </c>
      <c r="CX13" s="42" t="str">
        <f>IF(AND(VLOOKUP($E$2,Theme_Ranges[],2,0)&lt;=BN13,VLOOKUP($E$2,Theme_Ranges[],3,0)&gt;=BN13),BN13,"")</f>
        <v/>
      </c>
      <c r="CY13" s="42" t="str">
        <f>IF(AND(VLOOKUP($E$2,Theme_Ranges[],2,0)&lt;=BO13,VLOOKUP($E$2,Theme_Ranges[],3,0)&gt;=BO13),BO13,"")</f>
        <v/>
      </c>
      <c r="CZ13" s="42" t="str">
        <f>IF(AND(VLOOKUP($E$2,Theme_Ranges[],2,0)&lt;=BP13,VLOOKUP($E$2,Theme_Ranges[],3,0)&gt;=BP13),BP13,"")</f>
        <v/>
      </c>
      <c r="DA13" s="42" t="str">
        <f>IF(AND(VLOOKUP($E$2,Theme_Ranges[],2,0)&lt;=BQ13,VLOOKUP($E$2,Theme_Ranges[],3,0)&gt;=BQ13),BQ13,"")</f>
        <v/>
      </c>
      <c r="DB13" s="42" t="str">
        <f>IF(AND(VLOOKUP($E$2,Theme_Ranges[],2,0)&lt;=BR13,VLOOKUP($E$2,Theme_Ranges[],3,0)&gt;=BR13),BR13,"")</f>
        <v/>
      </c>
      <c r="DC13" s="42" t="str">
        <f>IF(AND(VLOOKUP($E$2,Theme_Ranges[],2,0)&lt;=BS13,VLOOKUP($E$2,Theme_Ranges[],3,0)&gt;=BS13),BS13,"")</f>
        <v/>
      </c>
      <c r="DD13" s="42" t="str">
        <f>IF(AND(VLOOKUP($E$2,Theme_Ranges[],2,0)&lt;=BT13,VLOOKUP($E$2,Theme_Ranges[],3,0)&gt;=BT13),BT13,"")</f>
        <v/>
      </c>
      <c r="DE13" s="42" t="str">
        <f>IF(AND(VLOOKUP($E$2,Theme_Ranges[],2,0)&lt;=BU13,VLOOKUP($E$2,Theme_Ranges[],3,0)&gt;=BU13),BU13,"")</f>
        <v/>
      </c>
      <c r="DF13" s="42" t="str">
        <f>IF(AND(VLOOKUP($E$2,Theme_Ranges[],2,0)&lt;=BV13,VLOOKUP($E$2,Theme_Ranges[],3,0)&gt;=BV13),BV13,"")</f>
        <v/>
      </c>
      <c r="DG13" s="42" t="str">
        <f>IF(AND(VLOOKUP($E$2,Theme_Ranges[],2,0)&lt;=BW13,VLOOKUP($E$2,Theme_Ranges[],3,0)&gt;=BW13),BW13,"")</f>
        <v/>
      </c>
      <c r="DH13" s="42" t="str">
        <f>IF(AND(VLOOKUP($E$2,Theme_Ranges[],2,0)&lt;=BX13,VLOOKUP($E$2,Theme_Ranges[],3,0)&gt;=BX13),BX13,"")</f>
        <v/>
      </c>
      <c r="DI13" s="42" t="str">
        <f>IF(AND(VLOOKUP($E$2,Theme_Ranges[],2,0)&lt;=BY13,VLOOKUP($E$2,Theme_Ranges[],3,0)&gt;=BY13),BY13,"")</f>
        <v/>
      </c>
      <c r="DJ13" s="42" t="str">
        <f>IF(AND(VLOOKUP($E$2,Theme_Ranges[],2,0)&lt;=BZ13,VLOOKUP($E$2,Theme_Ranges[],3,0)&gt;=BZ13),BZ13,"")</f>
        <v/>
      </c>
      <c r="DK13" s="42" t="str">
        <f>IF(AND(VLOOKUP($E$2,Theme_Ranges[],2,0)&lt;=CA13,VLOOKUP($E$2,Theme_Ranges[],3,0)&gt;=CA13),CA13,"")</f>
        <v/>
      </c>
      <c r="DL13" s="42" t="str">
        <f>IF(AND(VLOOKUP($E$2,Theme_Ranges[],2,0)&lt;=CB13,VLOOKUP($E$2,Theme_Ranges[],3,0)&gt;=CB13),CB13,"")</f>
        <v/>
      </c>
      <c r="DM13" s="42" t="str">
        <f>IF(AND(VLOOKUP($E$2,Theme_Ranges[],2,0)&lt;=CC13,VLOOKUP($E$2,Theme_Ranges[],3,0)&gt;=CC13),CC13,"")</f>
        <v/>
      </c>
      <c r="DN13" s="42" t="str">
        <f>IF(AND(VLOOKUP($E$2,Theme_Ranges[],2,0)&lt;=CD13,VLOOKUP($E$2,Theme_Ranges[],3,0)&gt;=CD13),CD13,"")</f>
        <v/>
      </c>
      <c r="DO13" s="42" t="str">
        <f>IF(AND(VLOOKUP($E$2,Theme_Ranges[],2,0)&lt;=CE13,VLOOKUP($E$2,Theme_Ranges[],3,0)&gt;=CE13),CE13,"")</f>
        <v/>
      </c>
      <c r="DP13" s="42" t="str">
        <f>IF(AND(VLOOKUP($E$2,Theme_Ranges[],2,0)&lt;=CF13,VLOOKUP($E$2,Theme_Ranges[],3,0)&gt;=CF13),CF13,"")</f>
        <v/>
      </c>
      <c r="DQ13" s="42" t="str">
        <f>IF(AND(VLOOKUP($E$2,Theme_Ranges[],2,0)&lt;=CG13,VLOOKUP($E$2,Theme_Ranges[],3,0)&gt;=CG13),CG13,"")</f>
        <v/>
      </c>
      <c r="DR13" s="42" t="str">
        <f>IF(AND(VLOOKUP($E$2,Theme_Ranges[],2,0)&lt;=CH13,VLOOKUP($E$2,Theme_Ranges[],3,0)&gt;=CH13),CH13,"")</f>
        <v/>
      </c>
      <c r="DS13" s="42" t="str">
        <f>IF(AND(VLOOKUP($E$2,Theme_Ranges[],2,0)&lt;=CI13,VLOOKUP($E$2,Theme_Ranges[],3,0)&gt;=CI13),CI13,"")</f>
        <v/>
      </c>
      <c r="DT13" s="42" t="str">
        <f>IF(AND(VLOOKUP($E$2,Theme_Ranges[],2,0)&lt;=CJ13,VLOOKUP($E$2,Theme_Ranges[],3,0)&gt;=CJ13),CJ13,"")</f>
        <v/>
      </c>
    </row>
    <row r="14" spans="1:124" ht="19.2" x14ac:dyDescent="0.5">
      <c r="A14" s="38" t="str">
        <f t="shared" si="36"/>
        <v xml:space="preserve"> </v>
      </c>
      <c r="B14" s="39" t="str">
        <f>IF('Raw Data'!B9="","",'Raw Data'!B9)</f>
        <v/>
      </c>
      <c r="C14" s="39" t="str">
        <f>IF('Raw Data'!C9="","",'Raw Data'!C9)</f>
        <v/>
      </c>
      <c r="D14" s="39" t="str">
        <f>IF('Raw Data'!D9="","",'Raw Data'!D9)</f>
        <v/>
      </c>
      <c r="E14" s="39" t="str">
        <f>IF('Raw Data'!E9="","",'Raw Data'!E9)</f>
        <v/>
      </c>
      <c r="F14" s="71"/>
      <c r="G14" s="41" t="str">
        <f>IF(OR(IFERROR(AND(VLOOKUP($E$2,Theme_Ranges[],2,0)&lt;=BC14,VLOOKUP($E$2,Theme_Ranges[],3,0)&gt;=BC14),FALSE),IFERROR(AND(VLOOKUP($E$3,Theme_Ranges[],2,0)&lt;=BC14,VLOOKUP($E$3,Theme_Ranges[],3,0)&gt;=BC14),FALSE)),BC14,"")</f>
        <v/>
      </c>
      <c r="H14" s="41" t="str">
        <f>IF(OR(IFERROR(AND(VLOOKUP($E$2,Theme_Ranges[],2,0)&lt;=BD14,VLOOKUP($E$2,Theme_Ranges[],3,0)&gt;=BD14),FALSE),IFERROR(AND(VLOOKUP($E$3,Theme_Ranges[],2,0)&lt;=BD14,VLOOKUP($E$3,Theme_Ranges[],3,0)&gt;=BD14),FALSE)),BD14,"")</f>
        <v/>
      </c>
      <c r="I14" s="41" t="str">
        <f>IF(OR(IFERROR(AND(VLOOKUP($E$2,Theme_Ranges[],2,0)&lt;=BE14,VLOOKUP($E$2,Theme_Ranges[],3,0)&gt;=BE14),FALSE),IFERROR(AND(VLOOKUP($E$3,Theme_Ranges[],2,0)&lt;=BE14,VLOOKUP($E$3,Theme_Ranges[],3,0)&gt;=BE14),FALSE)),BE14,"")</f>
        <v/>
      </c>
      <c r="J14" s="41" t="str">
        <f>IF(OR(IFERROR(AND(VLOOKUP($E$2,Theme_Ranges[],2,0)&lt;=BF14,VLOOKUP($E$2,Theme_Ranges[],3,0)&gt;=BF14),FALSE),IFERROR(AND(VLOOKUP($E$3,Theme_Ranges[],2,0)&lt;=BF14,VLOOKUP($E$3,Theme_Ranges[],3,0)&gt;=BF14),FALSE)),BF14,"")</f>
        <v/>
      </c>
      <c r="K14" s="41" t="str">
        <f>IF(OR(IFERROR(AND(VLOOKUP($E$2,Theme_Ranges[],2,0)&lt;=BG14,VLOOKUP($E$2,Theme_Ranges[],3,0)&gt;=BG14),FALSE),IFERROR(AND(VLOOKUP($E$3,Theme_Ranges[],2,0)&lt;=BG14,VLOOKUP($E$3,Theme_Ranges[],3,0)&gt;=BG14),FALSE)),BG14,"")</f>
        <v/>
      </c>
      <c r="L14" s="41" t="str">
        <f>IF(OR(IFERROR(AND(VLOOKUP($E$2,Theme_Ranges[],2,0)&lt;=BH14,VLOOKUP($E$2,Theme_Ranges[],3,0)&gt;=BH14),FALSE),IFERROR(AND(VLOOKUP($E$3,Theme_Ranges[],2,0)&lt;=BH14,VLOOKUP($E$3,Theme_Ranges[],3,0)&gt;=BH14),FALSE)),BH14,"")</f>
        <v/>
      </c>
      <c r="M14" s="41" t="str">
        <f>IF(OR(IFERROR(AND(VLOOKUP($E$2,Theme_Ranges[],2,0)&lt;=BI14,VLOOKUP($E$2,Theme_Ranges[],3,0)&gt;=BI14),FALSE),IFERROR(AND(VLOOKUP($E$3,Theme_Ranges[],2,0)&lt;=BI14,VLOOKUP($E$3,Theme_Ranges[],3,0)&gt;=BI14),FALSE)),BI14,"")</f>
        <v/>
      </c>
      <c r="N14" s="41" t="str">
        <f>IF(OR(IFERROR(AND(VLOOKUP($E$2,Theme_Ranges[],2,0)&lt;=BJ14,VLOOKUP($E$2,Theme_Ranges[],3,0)&gt;=BJ14),FALSE),IFERROR(AND(VLOOKUP($E$3,Theme_Ranges[],2,0)&lt;=BJ14,VLOOKUP($E$3,Theme_Ranges[],3,0)&gt;=BJ14),FALSE)),BJ14,"")</f>
        <v/>
      </c>
      <c r="O14" s="41" t="str">
        <f>IF(OR(IFERROR(AND(VLOOKUP($E$2,Theme_Ranges[],2,0)&lt;=BK14,VLOOKUP($E$2,Theme_Ranges[],3,0)&gt;=BK14),FALSE),IFERROR(AND(VLOOKUP($E$3,Theme_Ranges[],2,0)&lt;=BK14,VLOOKUP($E$3,Theme_Ranges[],3,0)&gt;=BK14),FALSE)),BK14,"")</f>
        <v/>
      </c>
      <c r="P14" s="41" t="str">
        <f>IF(OR(IFERROR(AND(VLOOKUP($E$2,Theme_Ranges[],2,0)&lt;=BL14,VLOOKUP($E$2,Theme_Ranges[],3,0)&gt;=BL14),FALSE),IFERROR(AND(VLOOKUP($E$3,Theme_Ranges[],2,0)&lt;=BL14,VLOOKUP($E$3,Theme_Ranges[],3,0)&gt;=BL14),FALSE)),BL14,"")</f>
        <v/>
      </c>
      <c r="Q14" s="41" t="str">
        <f>IF(OR(IFERROR(AND(VLOOKUP($E$2,Theme_Ranges[],2,0)&lt;=BM14,VLOOKUP($E$2,Theme_Ranges[],3,0)&gt;=BM14),FALSE),IFERROR(AND(VLOOKUP($E$3,Theme_Ranges[],2,0)&lt;=BM14,VLOOKUP($E$3,Theme_Ranges[],3,0)&gt;=BM14),FALSE)),BM14,"")</f>
        <v/>
      </c>
      <c r="R14" s="41" t="str">
        <f>IF(OR(IFERROR(AND(VLOOKUP($E$2,Theme_Ranges[],2,0)&lt;=BN14,VLOOKUP($E$2,Theme_Ranges[],3,0)&gt;=BN14),FALSE),IFERROR(AND(VLOOKUP($E$3,Theme_Ranges[],2,0)&lt;=BN14,VLOOKUP($E$3,Theme_Ranges[],3,0)&gt;=BN14),FALSE)),BN14,"")</f>
        <v/>
      </c>
      <c r="S14" s="41" t="str">
        <f>IF(OR(IFERROR(AND(VLOOKUP($E$2,Theme_Ranges[],2,0)&lt;=BO14,VLOOKUP($E$2,Theme_Ranges[],3,0)&gt;=BO14),FALSE),IFERROR(AND(VLOOKUP($E$3,Theme_Ranges[],2,0)&lt;=BO14,VLOOKUP($E$3,Theme_Ranges[],3,0)&gt;=BO14),FALSE)),BO14,"")</f>
        <v/>
      </c>
      <c r="T14" s="41" t="str">
        <f>IF(OR(IFERROR(AND(VLOOKUP($E$2,Theme_Ranges[],2,0)&lt;=BP14,VLOOKUP($E$2,Theme_Ranges[],3,0)&gt;=BP14),FALSE),IFERROR(AND(VLOOKUP($E$3,Theme_Ranges[],2,0)&lt;=BP14,VLOOKUP($E$3,Theme_Ranges[],3,0)&gt;=BP14),FALSE)),BP14,"")</f>
        <v/>
      </c>
      <c r="U14" s="41" t="str">
        <f>IF(OR(IFERROR(AND(VLOOKUP($E$2,Theme_Ranges[],2,0)&lt;=BQ14,VLOOKUP($E$2,Theme_Ranges[],3,0)&gt;=BQ14),FALSE),IFERROR(AND(VLOOKUP($E$3,Theme_Ranges[],2,0)&lt;=BQ14,VLOOKUP($E$3,Theme_Ranges[],3,0)&gt;=BQ14),FALSE)),BQ14,"")</f>
        <v/>
      </c>
      <c r="V14" s="41" t="str">
        <f>IF(OR(IFERROR(AND(VLOOKUP($E$2,Theme_Ranges[],2,0)&lt;=BR14,VLOOKUP($E$2,Theme_Ranges[],3,0)&gt;=BR14),FALSE),IFERROR(AND(VLOOKUP($E$3,Theme_Ranges[],2,0)&lt;=BR14,VLOOKUP($E$3,Theme_Ranges[],3,0)&gt;=BR14),FALSE)),BR14,"")</f>
        <v/>
      </c>
      <c r="W14" s="41" t="str">
        <f>IF(OR(IFERROR(AND(VLOOKUP($E$2,Theme_Ranges[],2,0)&lt;=BS14,VLOOKUP($E$2,Theme_Ranges[],3,0)&gt;=BS14),FALSE),IFERROR(AND(VLOOKUP($E$3,Theme_Ranges[],2,0)&lt;=BS14,VLOOKUP($E$3,Theme_Ranges[],3,0)&gt;=BS14),FALSE)),BS14,"")</f>
        <v/>
      </c>
      <c r="X14" s="41" t="str">
        <f>IF(OR(IFERROR(AND(VLOOKUP($E$2,Theme_Ranges[],2,0)&lt;=BT14,VLOOKUP($E$2,Theme_Ranges[],3,0)&gt;=BT14),FALSE),IFERROR(AND(VLOOKUP($E$3,Theme_Ranges[],2,0)&lt;=BT14,VLOOKUP($E$3,Theme_Ranges[],3,0)&gt;=BT14),FALSE)),BT14,"")</f>
        <v/>
      </c>
      <c r="Y14" s="41" t="str">
        <f>IF(OR(IFERROR(AND(VLOOKUP($E$2,Theme_Ranges[],2,0)&lt;=BU14,VLOOKUP($E$2,Theme_Ranges[],3,0)&gt;=BU14),FALSE),IFERROR(AND(VLOOKUP($E$3,Theme_Ranges[],2,0)&lt;=BU14,VLOOKUP($E$3,Theme_Ranges[],3,0)&gt;=BU14),FALSE)),BU14,"")</f>
        <v/>
      </c>
      <c r="Z14" s="41" t="str">
        <f>IF(OR(IFERROR(AND(VLOOKUP($E$2,Theme_Ranges[],2,0)&lt;=BV14,VLOOKUP($E$2,Theme_Ranges[],3,0)&gt;=BV14),FALSE),IFERROR(AND(VLOOKUP($E$3,Theme_Ranges[],2,0)&lt;=BV14,VLOOKUP($E$3,Theme_Ranges[],3,0)&gt;=BV14),FALSE)),BV14,"")</f>
        <v/>
      </c>
      <c r="AA14" s="41" t="str">
        <f>IF(OR(IFERROR(AND(VLOOKUP($E$2,Theme_Ranges[],2,0)&lt;=BW14,VLOOKUP($E$2,Theme_Ranges[],3,0)&gt;=BW14),FALSE),IFERROR(AND(VLOOKUP($E$3,Theme_Ranges[],2,0)&lt;=BW14,VLOOKUP($E$3,Theme_Ranges[],3,0)&gt;=BW14),FALSE)),BW14,"")</f>
        <v/>
      </c>
      <c r="AB14" s="41" t="str">
        <f>IF(OR(IFERROR(AND(VLOOKUP($E$2,Theme_Ranges[],2,0)&lt;=BX14,VLOOKUP($E$2,Theme_Ranges[],3,0)&gt;=BX14),FALSE),IFERROR(AND(VLOOKUP($E$3,Theme_Ranges[],2,0)&lt;=BX14,VLOOKUP($E$3,Theme_Ranges[],3,0)&gt;=BX14),FALSE)),BX14,"")</f>
        <v/>
      </c>
      <c r="AC14" s="41" t="str">
        <f>IF(OR(IFERROR(AND(VLOOKUP($E$2,Theme_Ranges[],2,0)&lt;=BY14,VLOOKUP($E$2,Theme_Ranges[],3,0)&gt;=BY14),FALSE),IFERROR(AND(VLOOKUP($E$3,Theme_Ranges[],2,0)&lt;=BY14,VLOOKUP($E$3,Theme_Ranges[],3,0)&gt;=BY14),FALSE)),BY14,"")</f>
        <v/>
      </c>
      <c r="AD14" s="41" t="str">
        <f>IF(OR(IFERROR(AND(VLOOKUP($E$2,Theme_Ranges[],2,0)&lt;=BZ14,VLOOKUP($E$2,Theme_Ranges[],3,0)&gt;=BZ14),FALSE),IFERROR(AND(VLOOKUP($E$3,Theme_Ranges[],2,0)&lt;=BZ14,VLOOKUP($E$3,Theme_Ranges[],3,0)&gt;=BZ14),FALSE)),BZ14,"")</f>
        <v/>
      </c>
      <c r="AE14" s="41" t="str">
        <f>IF(OR(IFERROR(AND(VLOOKUP($E$2,Theme_Ranges[],2,0)&lt;=CA14,VLOOKUP($E$2,Theme_Ranges[],3,0)&gt;=CA14),FALSE),IFERROR(AND(VLOOKUP($E$3,Theme_Ranges[],2,0)&lt;=CA14,VLOOKUP($E$3,Theme_Ranges[],3,0)&gt;=CA14),FALSE)),CA14,"")</f>
        <v/>
      </c>
      <c r="AF14" s="41" t="str">
        <f>IF(OR(IFERROR(AND(VLOOKUP($E$2,Theme_Ranges[],2,0)&lt;=CB14,VLOOKUP($E$2,Theme_Ranges[],3,0)&gt;=CB14),FALSE),IFERROR(AND(VLOOKUP($E$3,Theme_Ranges[],2,0)&lt;=CB14,VLOOKUP($E$3,Theme_Ranges[],3,0)&gt;=CB14),FALSE)),CB14,"")</f>
        <v/>
      </c>
      <c r="AG14" s="41" t="str">
        <f>IF(OR(IFERROR(AND(VLOOKUP($E$2,Theme_Ranges[],2,0)&lt;=CC14,VLOOKUP($E$2,Theme_Ranges[],3,0)&gt;=CC14),FALSE),IFERROR(AND(VLOOKUP($E$3,Theme_Ranges[],2,0)&lt;=CC14,VLOOKUP($E$3,Theme_Ranges[],3,0)&gt;=CC14),FALSE)),CC14,"")</f>
        <v/>
      </c>
      <c r="AH14" s="41" t="str">
        <f>IF(OR(IFERROR(AND(VLOOKUP($E$2,Theme_Ranges[],2,0)&lt;=CD14,VLOOKUP($E$2,Theme_Ranges[],3,0)&gt;=CD14),FALSE),IFERROR(AND(VLOOKUP($E$3,Theme_Ranges[],2,0)&lt;=CD14,VLOOKUP($E$3,Theme_Ranges[],3,0)&gt;=CD14),FALSE)),CD14,"")</f>
        <v/>
      </c>
      <c r="AI14" s="41" t="str">
        <f>IF(OR(IFERROR(AND(VLOOKUP($E$2,Theme_Ranges[],2,0)&lt;=CE14,VLOOKUP($E$2,Theme_Ranges[],3,0)&gt;=CE14),FALSE),IFERROR(AND(VLOOKUP($E$3,Theme_Ranges[],2,0)&lt;=CE14,VLOOKUP($E$3,Theme_Ranges[],3,0)&gt;=CE14),FALSE)),CE14,"")</f>
        <v/>
      </c>
      <c r="AJ14" s="41" t="str">
        <f>IF(OR(IFERROR(AND(VLOOKUP($E$2,Theme_Ranges[],2,0)&lt;=CF14,VLOOKUP($E$2,Theme_Ranges[],3,0)&gt;=CF14),FALSE),IFERROR(AND(VLOOKUP($E$3,Theme_Ranges[],2,0)&lt;=CF14,VLOOKUP($E$3,Theme_Ranges[],3,0)&gt;=CF14),FALSE)),CF14,"")</f>
        <v/>
      </c>
      <c r="AK14" s="41" t="str">
        <f>IF(OR(IFERROR(AND(VLOOKUP($E$2,Theme_Ranges[],2,0)&lt;=CG14,VLOOKUP($E$2,Theme_Ranges[],3,0)&gt;=CG14),FALSE),IFERROR(AND(VLOOKUP($E$3,Theme_Ranges[],2,0)&lt;=CG14,VLOOKUP($E$3,Theme_Ranges[],3,0)&gt;=CG14),FALSE)),CG14,"")</f>
        <v/>
      </c>
      <c r="AL14" s="41" t="str">
        <f>IF(OR(IFERROR(AND(VLOOKUP($E$2,Theme_Ranges[],2,0)&lt;=CH14,VLOOKUP($E$2,Theme_Ranges[],3,0)&gt;=CH14),FALSE),IFERROR(AND(VLOOKUP($E$3,Theme_Ranges[],2,0)&lt;=CH14,VLOOKUP($E$3,Theme_Ranges[],3,0)&gt;=CH14),FALSE)),CH14,"")</f>
        <v/>
      </c>
      <c r="AM14" s="41" t="str">
        <f>IF(OR(IFERROR(AND(VLOOKUP($E$2,Theme_Ranges[],2,0)&lt;=CI14,VLOOKUP($E$2,Theme_Ranges[],3,0)&gt;=CI14),FALSE),IFERROR(AND(VLOOKUP($E$3,Theme_Ranges[],2,0)&lt;=CI14,VLOOKUP($E$3,Theme_Ranges[],3,0)&gt;=CI14),FALSE)),CI14,"")</f>
        <v/>
      </c>
      <c r="AN14" s="41" t="str">
        <f>IF(OR(IFERROR(AND(VLOOKUP($E$2,Theme_Ranges[],2,0)&lt;=CJ14,VLOOKUP($E$2,Theme_Ranges[],3,0)&gt;=CJ14),FALSE),IFERROR(AND(VLOOKUP($E$3,Theme_Ranges[],2,0)&lt;=CJ14,VLOOKUP($E$3,Theme_Ranges[],3,0)&gt;=CJ14),FALSE)),CJ14,"")</f>
        <v/>
      </c>
      <c r="AO14" s="79"/>
      <c r="AP14" s="49" t="str">
        <f t="shared" si="37"/>
        <v/>
      </c>
      <c r="AQ14" s="50" t="str">
        <f t="shared" si="38"/>
        <v/>
      </c>
      <c r="AR14" s="50" t="str">
        <f t="shared" si="39"/>
        <v/>
      </c>
      <c r="AS14" s="51" t="str">
        <f t="shared" si="40"/>
        <v/>
      </c>
      <c r="AT14" s="40"/>
      <c r="AU14" s="40"/>
      <c r="AV14" s="5">
        <f>VLOOKUP($AV$8,Theme_Ranges[],3,0)</f>
        <v>5</v>
      </c>
      <c r="AW14" s="5">
        <f t="shared" si="41"/>
        <v>0</v>
      </c>
      <c r="AX14" s="5">
        <f t="shared" si="42"/>
        <v>0</v>
      </c>
      <c r="AY14" s="5">
        <f t="shared" si="43"/>
        <v>0</v>
      </c>
      <c r="AZ14" s="5">
        <f t="shared" si="44"/>
        <v>0</v>
      </c>
      <c r="BA14" s="5">
        <f t="shared" si="45"/>
        <v>0</v>
      </c>
      <c r="BB14" s="40"/>
      <c r="BC14" s="42" t="str">
        <f>IF($D14="","",VLOOKUP($A14&amp;G$6,Data_Table_1[[Full Name Theme Conc]:[Theme Ranking]],8,0))</f>
        <v/>
      </c>
      <c r="BD14" s="42" t="str">
        <f>IF($D14="","",VLOOKUP($A14&amp;H$6,Data_Table_1[[Full Name Theme Conc]:[Theme Ranking]],8,0))</f>
        <v/>
      </c>
      <c r="BE14" s="42" t="str">
        <f>IF($D14="","",VLOOKUP($A14&amp;I$6,Data_Table_1[[Full Name Theme Conc]:[Theme Ranking]],8,0))</f>
        <v/>
      </c>
      <c r="BF14" s="42" t="str">
        <f>IF($D14="","",VLOOKUP($A14&amp;J$6,Data_Table_1[[Full Name Theme Conc]:[Theme Ranking]],8,0))</f>
        <v/>
      </c>
      <c r="BG14" s="42" t="str">
        <f>IF($D14="","",VLOOKUP($A14&amp;K$6,Data_Table_1[[Full Name Theme Conc]:[Theme Ranking]],8,0))</f>
        <v/>
      </c>
      <c r="BH14" s="42" t="str">
        <f>IF($D14="","",VLOOKUP($A14&amp;L$6,Data_Table_1[[Full Name Theme Conc]:[Theme Ranking]],8,0))</f>
        <v/>
      </c>
      <c r="BI14" s="42" t="str">
        <f>IF($D14="","",VLOOKUP($A14&amp;M$6,Data_Table_1[[Full Name Theme Conc]:[Theme Ranking]],8,0))</f>
        <v/>
      </c>
      <c r="BJ14" s="42" t="str">
        <f>IF($D14="","",VLOOKUP($A14&amp;N$6,Data_Table_1[[Full Name Theme Conc]:[Theme Ranking]],8,0))</f>
        <v/>
      </c>
      <c r="BK14" s="42" t="str">
        <f>IF($D14="","",VLOOKUP($A14&amp;O$6,Data_Table_1[[Full Name Theme Conc]:[Theme Ranking]],8,0))</f>
        <v/>
      </c>
      <c r="BL14" s="42" t="str">
        <f>IF($D14="","",VLOOKUP($A14&amp;P$6,Data_Table_1[[Full Name Theme Conc]:[Theme Ranking]],8,0))</f>
        <v/>
      </c>
      <c r="BM14" s="42" t="str">
        <f>IF($D14="","",VLOOKUP($A14&amp;Q$6,Data_Table_1[[Full Name Theme Conc]:[Theme Ranking]],8,0))</f>
        <v/>
      </c>
      <c r="BN14" s="42" t="str">
        <f>IF($D14="","",VLOOKUP($A14&amp;R$6,Data_Table_1[[Full Name Theme Conc]:[Theme Ranking]],8,0))</f>
        <v/>
      </c>
      <c r="BO14" s="42" t="str">
        <f>IF($D14="","",VLOOKUP($A14&amp;S$6,Data_Table_1[[Full Name Theme Conc]:[Theme Ranking]],8,0))</f>
        <v/>
      </c>
      <c r="BP14" s="42" t="str">
        <f>IF($D14="","",VLOOKUP($A14&amp;T$6,Data_Table_1[[Full Name Theme Conc]:[Theme Ranking]],8,0))</f>
        <v/>
      </c>
      <c r="BQ14" s="42" t="str">
        <f>IF($D14="","",VLOOKUP($A14&amp;U$6,Data_Table_1[[Full Name Theme Conc]:[Theme Ranking]],8,0))</f>
        <v/>
      </c>
      <c r="BR14" s="42" t="str">
        <f>IF($D14="","",VLOOKUP($A14&amp;V$6,Data_Table_1[[Full Name Theme Conc]:[Theme Ranking]],8,0))</f>
        <v/>
      </c>
      <c r="BS14" s="42" t="str">
        <f>IF($D14="","",VLOOKUP($A14&amp;W$6,Data_Table_1[[Full Name Theme Conc]:[Theme Ranking]],8,0))</f>
        <v/>
      </c>
      <c r="BT14" s="42" t="str">
        <f>IF($D14="","",VLOOKUP($A14&amp;X$6,Data_Table_1[[Full Name Theme Conc]:[Theme Ranking]],8,0))</f>
        <v/>
      </c>
      <c r="BU14" s="42" t="str">
        <f>IF($D14="","",VLOOKUP($A14&amp;Y$6,Data_Table_1[[Full Name Theme Conc]:[Theme Ranking]],8,0))</f>
        <v/>
      </c>
      <c r="BV14" s="42" t="str">
        <f>IF($D14="","",VLOOKUP($A14&amp;Z$6,Data_Table_1[[Full Name Theme Conc]:[Theme Ranking]],8,0))</f>
        <v/>
      </c>
      <c r="BW14" s="42" t="str">
        <f>IF($D14="","",VLOOKUP($A14&amp;AA$6,Data_Table_1[[Full Name Theme Conc]:[Theme Ranking]],8,0))</f>
        <v/>
      </c>
      <c r="BX14" s="42" t="str">
        <f>IF($D14="","",VLOOKUP($A14&amp;AB$6,Data_Table_1[[Full Name Theme Conc]:[Theme Ranking]],8,0))</f>
        <v/>
      </c>
      <c r="BY14" s="42" t="str">
        <f>IF($D14="","",VLOOKUP($A14&amp;AC$6,Data_Table_1[[Full Name Theme Conc]:[Theme Ranking]],8,0))</f>
        <v/>
      </c>
      <c r="BZ14" s="42" t="str">
        <f>IF($D14="","",VLOOKUP($A14&amp;AD$6,Data_Table_1[[Full Name Theme Conc]:[Theme Ranking]],8,0))</f>
        <v/>
      </c>
      <c r="CA14" s="42" t="str">
        <f>IF($D14="","",VLOOKUP($A14&amp;AE$6,Data_Table_1[[Full Name Theme Conc]:[Theme Ranking]],8,0))</f>
        <v/>
      </c>
      <c r="CB14" s="42" t="str">
        <f>IF($D14="","",VLOOKUP($A14&amp;AF$6,Data_Table_1[[Full Name Theme Conc]:[Theme Ranking]],8,0))</f>
        <v/>
      </c>
      <c r="CC14" s="42" t="str">
        <f>IF($D14="","",VLOOKUP($A14&amp;AG$6,Data_Table_1[[Full Name Theme Conc]:[Theme Ranking]],8,0))</f>
        <v/>
      </c>
      <c r="CD14" s="42" t="str">
        <f>IF($D14="","",VLOOKUP($A14&amp;AH$6,Data_Table_1[[Full Name Theme Conc]:[Theme Ranking]],8,0))</f>
        <v/>
      </c>
      <c r="CE14" s="42" t="str">
        <f>IF($D14="","",VLOOKUP($A14&amp;AI$6,Data_Table_1[[Full Name Theme Conc]:[Theme Ranking]],8,0))</f>
        <v/>
      </c>
      <c r="CF14" s="42" t="str">
        <f>IF($D14="","",VLOOKUP($A14&amp;AJ$6,Data_Table_1[[Full Name Theme Conc]:[Theme Ranking]],8,0))</f>
        <v/>
      </c>
      <c r="CG14" s="42" t="str">
        <f>IF($D14="","",VLOOKUP($A14&amp;AK$6,Data_Table_1[[Full Name Theme Conc]:[Theme Ranking]],8,0))</f>
        <v/>
      </c>
      <c r="CH14" s="42" t="str">
        <f>IF($D14="","",VLOOKUP($A14&amp;AL$6,Data_Table_1[[Full Name Theme Conc]:[Theme Ranking]],8,0))</f>
        <v/>
      </c>
      <c r="CI14" s="42" t="str">
        <f>IF($D14="","",VLOOKUP($A14&amp;AM$6,Data_Table_1[[Full Name Theme Conc]:[Theme Ranking]],8,0))</f>
        <v/>
      </c>
      <c r="CJ14" s="42" t="str">
        <f>IF($D14="","",VLOOKUP($A14&amp;AN$6,Data_Table_1[[Full Name Theme Conc]:[Theme Ranking]],8,0))</f>
        <v/>
      </c>
      <c r="CM14" s="42" t="str">
        <f>IF(AND(VLOOKUP($E$2,Theme_Ranges[],2,0)&lt;=BC14,VLOOKUP($E$2,Theme_Ranges[],3,0)&gt;=BC14),BC14,"")</f>
        <v/>
      </c>
      <c r="CN14" s="42" t="str">
        <f>IF(AND(VLOOKUP($E$2,Theme_Ranges[],2,0)&lt;=BD14,VLOOKUP($E$2,Theme_Ranges[],3,0)&gt;=BD14),BD14,"")</f>
        <v/>
      </c>
      <c r="CO14" s="42" t="str">
        <f>IF(AND(VLOOKUP($E$2,Theme_Ranges[],2,0)&lt;=BE14,VLOOKUP($E$2,Theme_Ranges[],3,0)&gt;=BE14),BE14,"")</f>
        <v/>
      </c>
      <c r="CP14" s="42" t="str">
        <f>IF(AND(VLOOKUP($E$2,Theme_Ranges[],2,0)&lt;=BF14,VLOOKUP($E$2,Theme_Ranges[],3,0)&gt;=BF14),BF14,"")</f>
        <v/>
      </c>
      <c r="CQ14" s="42" t="str">
        <f>IF(AND(VLOOKUP($E$2,Theme_Ranges[],2,0)&lt;=BG14,VLOOKUP($E$2,Theme_Ranges[],3,0)&gt;=BG14),BG14,"")</f>
        <v/>
      </c>
      <c r="CR14" s="42" t="str">
        <f>IF(AND(VLOOKUP($E$2,Theme_Ranges[],2,0)&lt;=BH14,VLOOKUP($E$2,Theme_Ranges[],3,0)&gt;=BH14),BH14,"")</f>
        <v/>
      </c>
      <c r="CS14" s="42" t="str">
        <f>IF(AND(VLOOKUP($E$2,Theme_Ranges[],2,0)&lt;=BI14,VLOOKUP($E$2,Theme_Ranges[],3,0)&gt;=BI14),BI14,"")</f>
        <v/>
      </c>
      <c r="CT14" s="42" t="str">
        <f>IF(AND(VLOOKUP($E$2,Theme_Ranges[],2,0)&lt;=BJ14,VLOOKUP($E$2,Theme_Ranges[],3,0)&gt;=BJ14),BJ14,"")</f>
        <v/>
      </c>
      <c r="CU14" s="42" t="str">
        <f>IF(AND(VLOOKUP($E$2,Theme_Ranges[],2,0)&lt;=BK14,VLOOKUP($E$2,Theme_Ranges[],3,0)&gt;=BK14),BK14,"")</f>
        <v/>
      </c>
      <c r="CV14" s="42" t="str">
        <f>IF(AND(VLOOKUP($E$2,Theme_Ranges[],2,0)&lt;=BL14,VLOOKUP($E$2,Theme_Ranges[],3,0)&gt;=BL14),BL14,"")</f>
        <v/>
      </c>
      <c r="CW14" s="42" t="str">
        <f>IF(AND(VLOOKUP($E$2,Theme_Ranges[],2,0)&lt;=BM14,VLOOKUP($E$2,Theme_Ranges[],3,0)&gt;=BM14),BM14,"")</f>
        <v/>
      </c>
      <c r="CX14" s="42" t="str">
        <f>IF(AND(VLOOKUP($E$2,Theme_Ranges[],2,0)&lt;=BN14,VLOOKUP($E$2,Theme_Ranges[],3,0)&gt;=BN14),BN14,"")</f>
        <v/>
      </c>
      <c r="CY14" s="42" t="str">
        <f>IF(AND(VLOOKUP($E$2,Theme_Ranges[],2,0)&lt;=BO14,VLOOKUP($E$2,Theme_Ranges[],3,0)&gt;=BO14),BO14,"")</f>
        <v/>
      </c>
      <c r="CZ14" s="42" t="str">
        <f>IF(AND(VLOOKUP($E$2,Theme_Ranges[],2,0)&lt;=BP14,VLOOKUP($E$2,Theme_Ranges[],3,0)&gt;=BP14),BP14,"")</f>
        <v/>
      </c>
      <c r="DA14" s="42" t="str">
        <f>IF(AND(VLOOKUP($E$2,Theme_Ranges[],2,0)&lt;=BQ14,VLOOKUP($E$2,Theme_Ranges[],3,0)&gt;=BQ14),BQ14,"")</f>
        <v/>
      </c>
      <c r="DB14" s="42" t="str">
        <f>IF(AND(VLOOKUP($E$2,Theme_Ranges[],2,0)&lt;=BR14,VLOOKUP($E$2,Theme_Ranges[],3,0)&gt;=BR14),BR14,"")</f>
        <v/>
      </c>
      <c r="DC14" s="42" t="str">
        <f>IF(AND(VLOOKUP($E$2,Theme_Ranges[],2,0)&lt;=BS14,VLOOKUP($E$2,Theme_Ranges[],3,0)&gt;=BS14),BS14,"")</f>
        <v/>
      </c>
      <c r="DD14" s="42" t="str">
        <f>IF(AND(VLOOKUP($E$2,Theme_Ranges[],2,0)&lt;=BT14,VLOOKUP($E$2,Theme_Ranges[],3,0)&gt;=BT14),BT14,"")</f>
        <v/>
      </c>
      <c r="DE14" s="42" t="str">
        <f>IF(AND(VLOOKUP($E$2,Theme_Ranges[],2,0)&lt;=BU14,VLOOKUP($E$2,Theme_Ranges[],3,0)&gt;=BU14),BU14,"")</f>
        <v/>
      </c>
      <c r="DF14" s="42" t="str">
        <f>IF(AND(VLOOKUP($E$2,Theme_Ranges[],2,0)&lt;=BV14,VLOOKUP($E$2,Theme_Ranges[],3,0)&gt;=BV14),BV14,"")</f>
        <v/>
      </c>
      <c r="DG14" s="42" t="str">
        <f>IF(AND(VLOOKUP($E$2,Theme_Ranges[],2,0)&lt;=BW14,VLOOKUP($E$2,Theme_Ranges[],3,0)&gt;=BW14),BW14,"")</f>
        <v/>
      </c>
      <c r="DH14" s="42" t="str">
        <f>IF(AND(VLOOKUP($E$2,Theme_Ranges[],2,0)&lt;=BX14,VLOOKUP($E$2,Theme_Ranges[],3,0)&gt;=BX14),BX14,"")</f>
        <v/>
      </c>
      <c r="DI14" s="42" t="str">
        <f>IF(AND(VLOOKUP($E$2,Theme_Ranges[],2,0)&lt;=BY14,VLOOKUP($E$2,Theme_Ranges[],3,0)&gt;=BY14),BY14,"")</f>
        <v/>
      </c>
      <c r="DJ14" s="42" t="str">
        <f>IF(AND(VLOOKUP($E$2,Theme_Ranges[],2,0)&lt;=BZ14,VLOOKUP($E$2,Theme_Ranges[],3,0)&gt;=BZ14),BZ14,"")</f>
        <v/>
      </c>
      <c r="DK14" s="42" t="str">
        <f>IF(AND(VLOOKUP($E$2,Theme_Ranges[],2,0)&lt;=CA14,VLOOKUP($E$2,Theme_Ranges[],3,0)&gt;=CA14),CA14,"")</f>
        <v/>
      </c>
      <c r="DL14" s="42" t="str">
        <f>IF(AND(VLOOKUP($E$2,Theme_Ranges[],2,0)&lt;=CB14,VLOOKUP($E$2,Theme_Ranges[],3,0)&gt;=CB14),CB14,"")</f>
        <v/>
      </c>
      <c r="DM14" s="42" t="str">
        <f>IF(AND(VLOOKUP($E$2,Theme_Ranges[],2,0)&lt;=CC14,VLOOKUP($E$2,Theme_Ranges[],3,0)&gt;=CC14),CC14,"")</f>
        <v/>
      </c>
      <c r="DN14" s="42" t="str">
        <f>IF(AND(VLOOKUP($E$2,Theme_Ranges[],2,0)&lt;=CD14,VLOOKUP($E$2,Theme_Ranges[],3,0)&gt;=CD14),CD14,"")</f>
        <v/>
      </c>
      <c r="DO14" s="42" t="str">
        <f>IF(AND(VLOOKUP($E$2,Theme_Ranges[],2,0)&lt;=CE14,VLOOKUP($E$2,Theme_Ranges[],3,0)&gt;=CE14),CE14,"")</f>
        <v/>
      </c>
      <c r="DP14" s="42" t="str">
        <f>IF(AND(VLOOKUP($E$2,Theme_Ranges[],2,0)&lt;=CF14,VLOOKUP($E$2,Theme_Ranges[],3,0)&gt;=CF14),CF14,"")</f>
        <v/>
      </c>
      <c r="DQ14" s="42" t="str">
        <f>IF(AND(VLOOKUP($E$2,Theme_Ranges[],2,0)&lt;=CG14,VLOOKUP($E$2,Theme_Ranges[],3,0)&gt;=CG14),CG14,"")</f>
        <v/>
      </c>
      <c r="DR14" s="42" t="str">
        <f>IF(AND(VLOOKUP($E$2,Theme_Ranges[],2,0)&lt;=CH14,VLOOKUP($E$2,Theme_Ranges[],3,0)&gt;=CH14),CH14,"")</f>
        <v/>
      </c>
      <c r="DS14" s="42" t="str">
        <f>IF(AND(VLOOKUP($E$2,Theme_Ranges[],2,0)&lt;=CI14,VLOOKUP($E$2,Theme_Ranges[],3,0)&gt;=CI14),CI14,"")</f>
        <v/>
      </c>
      <c r="DT14" s="42" t="str">
        <f>IF(AND(VLOOKUP($E$2,Theme_Ranges[],2,0)&lt;=CJ14,VLOOKUP($E$2,Theme_Ranges[],3,0)&gt;=CJ14),CJ14,"")</f>
        <v/>
      </c>
    </row>
    <row r="15" spans="1:124" ht="19.2" x14ac:dyDescent="0.5">
      <c r="A15" s="38" t="str">
        <f t="shared" si="36"/>
        <v xml:space="preserve"> </v>
      </c>
      <c r="B15" s="39" t="str">
        <f>IF('Raw Data'!B10="","",'Raw Data'!B10)</f>
        <v/>
      </c>
      <c r="C15" s="39" t="str">
        <f>IF('Raw Data'!C10="","",'Raw Data'!C10)</f>
        <v/>
      </c>
      <c r="D15" s="39" t="str">
        <f>IF('Raw Data'!D10="","",'Raw Data'!D10)</f>
        <v/>
      </c>
      <c r="E15" s="39" t="str">
        <f>IF('Raw Data'!E10="","",'Raw Data'!E10)</f>
        <v/>
      </c>
      <c r="F15" s="71"/>
      <c r="G15" s="41" t="str">
        <f>IF(OR(IFERROR(AND(VLOOKUP($E$2,Theme_Ranges[],2,0)&lt;=BC15,VLOOKUP($E$2,Theme_Ranges[],3,0)&gt;=BC15),FALSE),IFERROR(AND(VLOOKUP($E$3,Theme_Ranges[],2,0)&lt;=BC15,VLOOKUP($E$3,Theme_Ranges[],3,0)&gt;=BC15),FALSE)),BC15,"")</f>
        <v/>
      </c>
      <c r="H15" s="41" t="str">
        <f>IF(OR(IFERROR(AND(VLOOKUP($E$2,Theme_Ranges[],2,0)&lt;=BD15,VLOOKUP($E$2,Theme_Ranges[],3,0)&gt;=BD15),FALSE),IFERROR(AND(VLOOKUP($E$3,Theme_Ranges[],2,0)&lt;=BD15,VLOOKUP($E$3,Theme_Ranges[],3,0)&gt;=BD15),FALSE)),BD15,"")</f>
        <v/>
      </c>
      <c r="I15" s="41" t="str">
        <f>IF(OR(IFERROR(AND(VLOOKUP($E$2,Theme_Ranges[],2,0)&lt;=BE15,VLOOKUP($E$2,Theme_Ranges[],3,0)&gt;=BE15),FALSE),IFERROR(AND(VLOOKUP($E$3,Theme_Ranges[],2,0)&lt;=BE15,VLOOKUP($E$3,Theme_Ranges[],3,0)&gt;=BE15),FALSE)),BE15,"")</f>
        <v/>
      </c>
      <c r="J15" s="41" t="str">
        <f>IF(OR(IFERROR(AND(VLOOKUP($E$2,Theme_Ranges[],2,0)&lt;=BF15,VLOOKUP($E$2,Theme_Ranges[],3,0)&gt;=BF15),FALSE),IFERROR(AND(VLOOKUP($E$3,Theme_Ranges[],2,0)&lt;=BF15,VLOOKUP($E$3,Theme_Ranges[],3,0)&gt;=BF15),FALSE)),BF15,"")</f>
        <v/>
      </c>
      <c r="K15" s="41" t="str">
        <f>IF(OR(IFERROR(AND(VLOOKUP($E$2,Theme_Ranges[],2,0)&lt;=BG15,VLOOKUP($E$2,Theme_Ranges[],3,0)&gt;=BG15),FALSE),IFERROR(AND(VLOOKUP($E$3,Theme_Ranges[],2,0)&lt;=BG15,VLOOKUP($E$3,Theme_Ranges[],3,0)&gt;=BG15),FALSE)),BG15,"")</f>
        <v/>
      </c>
      <c r="L15" s="41" t="str">
        <f>IF(OR(IFERROR(AND(VLOOKUP($E$2,Theme_Ranges[],2,0)&lt;=BH15,VLOOKUP($E$2,Theme_Ranges[],3,0)&gt;=BH15),FALSE),IFERROR(AND(VLOOKUP($E$3,Theme_Ranges[],2,0)&lt;=BH15,VLOOKUP($E$3,Theme_Ranges[],3,0)&gt;=BH15),FALSE)),BH15,"")</f>
        <v/>
      </c>
      <c r="M15" s="41" t="str">
        <f>IF(OR(IFERROR(AND(VLOOKUP($E$2,Theme_Ranges[],2,0)&lt;=BI15,VLOOKUP($E$2,Theme_Ranges[],3,0)&gt;=BI15),FALSE),IFERROR(AND(VLOOKUP($E$3,Theme_Ranges[],2,0)&lt;=BI15,VLOOKUP($E$3,Theme_Ranges[],3,0)&gt;=BI15),FALSE)),BI15,"")</f>
        <v/>
      </c>
      <c r="N15" s="41" t="str">
        <f>IF(OR(IFERROR(AND(VLOOKUP($E$2,Theme_Ranges[],2,0)&lt;=BJ15,VLOOKUP($E$2,Theme_Ranges[],3,0)&gt;=BJ15),FALSE),IFERROR(AND(VLOOKUP($E$3,Theme_Ranges[],2,0)&lt;=BJ15,VLOOKUP($E$3,Theme_Ranges[],3,0)&gt;=BJ15),FALSE)),BJ15,"")</f>
        <v/>
      </c>
      <c r="O15" s="41" t="str">
        <f>IF(OR(IFERROR(AND(VLOOKUP($E$2,Theme_Ranges[],2,0)&lt;=BK15,VLOOKUP($E$2,Theme_Ranges[],3,0)&gt;=BK15),FALSE),IFERROR(AND(VLOOKUP($E$3,Theme_Ranges[],2,0)&lt;=BK15,VLOOKUP($E$3,Theme_Ranges[],3,0)&gt;=BK15),FALSE)),BK15,"")</f>
        <v/>
      </c>
      <c r="P15" s="41" t="str">
        <f>IF(OR(IFERROR(AND(VLOOKUP($E$2,Theme_Ranges[],2,0)&lt;=BL15,VLOOKUP($E$2,Theme_Ranges[],3,0)&gt;=BL15),FALSE),IFERROR(AND(VLOOKUP($E$3,Theme_Ranges[],2,0)&lt;=BL15,VLOOKUP($E$3,Theme_Ranges[],3,0)&gt;=BL15),FALSE)),BL15,"")</f>
        <v/>
      </c>
      <c r="Q15" s="41" t="str">
        <f>IF(OR(IFERROR(AND(VLOOKUP($E$2,Theme_Ranges[],2,0)&lt;=BM15,VLOOKUP($E$2,Theme_Ranges[],3,0)&gt;=BM15),FALSE),IFERROR(AND(VLOOKUP($E$3,Theme_Ranges[],2,0)&lt;=BM15,VLOOKUP($E$3,Theme_Ranges[],3,0)&gt;=BM15),FALSE)),BM15,"")</f>
        <v/>
      </c>
      <c r="R15" s="41" t="str">
        <f>IF(OR(IFERROR(AND(VLOOKUP($E$2,Theme_Ranges[],2,0)&lt;=BN15,VLOOKUP($E$2,Theme_Ranges[],3,0)&gt;=BN15),FALSE),IFERROR(AND(VLOOKUP($E$3,Theme_Ranges[],2,0)&lt;=BN15,VLOOKUP($E$3,Theme_Ranges[],3,0)&gt;=BN15),FALSE)),BN15,"")</f>
        <v/>
      </c>
      <c r="S15" s="41" t="str">
        <f>IF(OR(IFERROR(AND(VLOOKUP($E$2,Theme_Ranges[],2,0)&lt;=BO15,VLOOKUP($E$2,Theme_Ranges[],3,0)&gt;=BO15),FALSE),IFERROR(AND(VLOOKUP($E$3,Theme_Ranges[],2,0)&lt;=BO15,VLOOKUP($E$3,Theme_Ranges[],3,0)&gt;=BO15),FALSE)),BO15,"")</f>
        <v/>
      </c>
      <c r="T15" s="41" t="str">
        <f>IF(OR(IFERROR(AND(VLOOKUP($E$2,Theme_Ranges[],2,0)&lt;=BP15,VLOOKUP($E$2,Theme_Ranges[],3,0)&gt;=BP15),FALSE),IFERROR(AND(VLOOKUP($E$3,Theme_Ranges[],2,0)&lt;=BP15,VLOOKUP($E$3,Theme_Ranges[],3,0)&gt;=BP15),FALSE)),BP15,"")</f>
        <v/>
      </c>
      <c r="U15" s="41" t="str">
        <f>IF(OR(IFERROR(AND(VLOOKUP($E$2,Theme_Ranges[],2,0)&lt;=BQ15,VLOOKUP($E$2,Theme_Ranges[],3,0)&gt;=BQ15),FALSE),IFERROR(AND(VLOOKUP($E$3,Theme_Ranges[],2,0)&lt;=BQ15,VLOOKUP($E$3,Theme_Ranges[],3,0)&gt;=BQ15),FALSE)),BQ15,"")</f>
        <v/>
      </c>
      <c r="V15" s="41" t="str">
        <f>IF(OR(IFERROR(AND(VLOOKUP($E$2,Theme_Ranges[],2,0)&lt;=BR15,VLOOKUP($E$2,Theme_Ranges[],3,0)&gt;=BR15),FALSE),IFERROR(AND(VLOOKUP($E$3,Theme_Ranges[],2,0)&lt;=BR15,VLOOKUP($E$3,Theme_Ranges[],3,0)&gt;=BR15),FALSE)),BR15,"")</f>
        <v/>
      </c>
      <c r="W15" s="41" t="str">
        <f>IF(OR(IFERROR(AND(VLOOKUP($E$2,Theme_Ranges[],2,0)&lt;=BS15,VLOOKUP($E$2,Theme_Ranges[],3,0)&gt;=BS15),FALSE),IFERROR(AND(VLOOKUP($E$3,Theme_Ranges[],2,0)&lt;=BS15,VLOOKUP($E$3,Theme_Ranges[],3,0)&gt;=BS15),FALSE)),BS15,"")</f>
        <v/>
      </c>
      <c r="X15" s="41" t="str">
        <f>IF(OR(IFERROR(AND(VLOOKUP($E$2,Theme_Ranges[],2,0)&lt;=BT15,VLOOKUP($E$2,Theme_Ranges[],3,0)&gt;=BT15),FALSE),IFERROR(AND(VLOOKUP($E$3,Theme_Ranges[],2,0)&lt;=BT15,VLOOKUP($E$3,Theme_Ranges[],3,0)&gt;=BT15),FALSE)),BT15,"")</f>
        <v/>
      </c>
      <c r="Y15" s="41" t="str">
        <f>IF(OR(IFERROR(AND(VLOOKUP($E$2,Theme_Ranges[],2,0)&lt;=BU15,VLOOKUP($E$2,Theme_Ranges[],3,0)&gt;=BU15),FALSE),IFERROR(AND(VLOOKUP($E$3,Theme_Ranges[],2,0)&lt;=BU15,VLOOKUP($E$3,Theme_Ranges[],3,0)&gt;=BU15),FALSE)),BU15,"")</f>
        <v/>
      </c>
      <c r="Z15" s="41" t="str">
        <f>IF(OR(IFERROR(AND(VLOOKUP($E$2,Theme_Ranges[],2,0)&lt;=BV15,VLOOKUP($E$2,Theme_Ranges[],3,0)&gt;=BV15),FALSE),IFERROR(AND(VLOOKUP($E$3,Theme_Ranges[],2,0)&lt;=BV15,VLOOKUP($E$3,Theme_Ranges[],3,0)&gt;=BV15),FALSE)),BV15,"")</f>
        <v/>
      </c>
      <c r="AA15" s="41" t="str">
        <f>IF(OR(IFERROR(AND(VLOOKUP($E$2,Theme_Ranges[],2,0)&lt;=BW15,VLOOKUP($E$2,Theme_Ranges[],3,0)&gt;=BW15),FALSE),IFERROR(AND(VLOOKUP($E$3,Theme_Ranges[],2,0)&lt;=BW15,VLOOKUP($E$3,Theme_Ranges[],3,0)&gt;=BW15),FALSE)),BW15,"")</f>
        <v/>
      </c>
      <c r="AB15" s="41" t="str">
        <f>IF(OR(IFERROR(AND(VLOOKUP($E$2,Theme_Ranges[],2,0)&lt;=BX15,VLOOKUP($E$2,Theme_Ranges[],3,0)&gt;=BX15),FALSE),IFERROR(AND(VLOOKUP($E$3,Theme_Ranges[],2,0)&lt;=BX15,VLOOKUP($E$3,Theme_Ranges[],3,0)&gt;=BX15),FALSE)),BX15,"")</f>
        <v/>
      </c>
      <c r="AC15" s="41" t="str">
        <f>IF(OR(IFERROR(AND(VLOOKUP($E$2,Theme_Ranges[],2,0)&lt;=BY15,VLOOKUP($E$2,Theme_Ranges[],3,0)&gt;=BY15),FALSE),IFERROR(AND(VLOOKUP($E$3,Theme_Ranges[],2,0)&lt;=BY15,VLOOKUP($E$3,Theme_Ranges[],3,0)&gt;=BY15),FALSE)),BY15,"")</f>
        <v/>
      </c>
      <c r="AD15" s="41" t="str">
        <f>IF(OR(IFERROR(AND(VLOOKUP($E$2,Theme_Ranges[],2,0)&lt;=BZ15,VLOOKUP($E$2,Theme_Ranges[],3,0)&gt;=BZ15),FALSE),IFERROR(AND(VLOOKUP($E$3,Theme_Ranges[],2,0)&lt;=BZ15,VLOOKUP($E$3,Theme_Ranges[],3,0)&gt;=BZ15),FALSE)),BZ15,"")</f>
        <v/>
      </c>
      <c r="AE15" s="41" t="str">
        <f>IF(OR(IFERROR(AND(VLOOKUP($E$2,Theme_Ranges[],2,0)&lt;=CA15,VLOOKUP($E$2,Theme_Ranges[],3,0)&gt;=CA15),FALSE),IFERROR(AND(VLOOKUP($E$3,Theme_Ranges[],2,0)&lt;=CA15,VLOOKUP($E$3,Theme_Ranges[],3,0)&gt;=CA15),FALSE)),CA15,"")</f>
        <v/>
      </c>
      <c r="AF15" s="41" t="str">
        <f>IF(OR(IFERROR(AND(VLOOKUP($E$2,Theme_Ranges[],2,0)&lt;=CB15,VLOOKUP($E$2,Theme_Ranges[],3,0)&gt;=CB15),FALSE),IFERROR(AND(VLOOKUP($E$3,Theme_Ranges[],2,0)&lt;=CB15,VLOOKUP($E$3,Theme_Ranges[],3,0)&gt;=CB15),FALSE)),CB15,"")</f>
        <v/>
      </c>
      <c r="AG15" s="41" t="str">
        <f>IF(OR(IFERROR(AND(VLOOKUP($E$2,Theme_Ranges[],2,0)&lt;=CC15,VLOOKUP($E$2,Theme_Ranges[],3,0)&gt;=CC15),FALSE),IFERROR(AND(VLOOKUP($E$3,Theme_Ranges[],2,0)&lt;=CC15,VLOOKUP($E$3,Theme_Ranges[],3,0)&gt;=CC15),FALSE)),CC15,"")</f>
        <v/>
      </c>
      <c r="AH15" s="41" t="str">
        <f>IF(OR(IFERROR(AND(VLOOKUP($E$2,Theme_Ranges[],2,0)&lt;=CD15,VLOOKUP($E$2,Theme_Ranges[],3,0)&gt;=CD15),FALSE),IFERROR(AND(VLOOKUP($E$3,Theme_Ranges[],2,0)&lt;=CD15,VLOOKUP($E$3,Theme_Ranges[],3,0)&gt;=CD15),FALSE)),CD15,"")</f>
        <v/>
      </c>
      <c r="AI15" s="41" t="str">
        <f>IF(OR(IFERROR(AND(VLOOKUP($E$2,Theme_Ranges[],2,0)&lt;=CE15,VLOOKUP($E$2,Theme_Ranges[],3,0)&gt;=CE15),FALSE),IFERROR(AND(VLOOKUP($E$3,Theme_Ranges[],2,0)&lt;=CE15,VLOOKUP($E$3,Theme_Ranges[],3,0)&gt;=CE15),FALSE)),CE15,"")</f>
        <v/>
      </c>
      <c r="AJ15" s="41" t="str">
        <f>IF(OR(IFERROR(AND(VLOOKUP($E$2,Theme_Ranges[],2,0)&lt;=CF15,VLOOKUP($E$2,Theme_Ranges[],3,0)&gt;=CF15),FALSE),IFERROR(AND(VLOOKUP($E$3,Theme_Ranges[],2,0)&lt;=CF15,VLOOKUP($E$3,Theme_Ranges[],3,0)&gt;=CF15),FALSE)),CF15,"")</f>
        <v/>
      </c>
      <c r="AK15" s="41" t="str">
        <f>IF(OR(IFERROR(AND(VLOOKUP($E$2,Theme_Ranges[],2,0)&lt;=CG15,VLOOKUP($E$2,Theme_Ranges[],3,0)&gt;=CG15),FALSE),IFERROR(AND(VLOOKUP($E$3,Theme_Ranges[],2,0)&lt;=CG15,VLOOKUP($E$3,Theme_Ranges[],3,0)&gt;=CG15),FALSE)),CG15,"")</f>
        <v/>
      </c>
      <c r="AL15" s="41" t="str">
        <f>IF(OR(IFERROR(AND(VLOOKUP($E$2,Theme_Ranges[],2,0)&lt;=CH15,VLOOKUP($E$2,Theme_Ranges[],3,0)&gt;=CH15),FALSE),IFERROR(AND(VLOOKUP($E$3,Theme_Ranges[],2,0)&lt;=CH15,VLOOKUP($E$3,Theme_Ranges[],3,0)&gt;=CH15),FALSE)),CH15,"")</f>
        <v/>
      </c>
      <c r="AM15" s="41" t="str">
        <f>IF(OR(IFERROR(AND(VLOOKUP($E$2,Theme_Ranges[],2,0)&lt;=CI15,VLOOKUP($E$2,Theme_Ranges[],3,0)&gt;=CI15),FALSE),IFERROR(AND(VLOOKUP($E$3,Theme_Ranges[],2,0)&lt;=CI15,VLOOKUP($E$3,Theme_Ranges[],3,0)&gt;=CI15),FALSE)),CI15,"")</f>
        <v/>
      </c>
      <c r="AN15" s="41" t="str">
        <f>IF(OR(IFERROR(AND(VLOOKUP($E$2,Theme_Ranges[],2,0)&lt;=CJ15,VLOOKUP($E$2,Theme_Ranges[],3,0)&gt;=CJ15),FALSE),IFERROR(AND(VLOOKUP($E$3,Theme_Ranges[],2,0)&lt;=CJ15,VLOOKUP($E$3,Theme_Ranges[],3,0)&gt;=CJ15),FALSE)),CJ15,"")</f>
        <v/>
      </c>
      <c r="AO15" s="79"/>
      <c r="AP15" s="49" t="str">
        <f t="shared" si="37"/>
        <v/>
      </c>
      <c r="AQ15" s="50" t="str">
        <f t="shared" si="38"/>
        <v/>
      </c>
      <c r="AR15" s="50" t="str">
        <f t="shared" si="39"/>
        <v/>
      </c>
      <c r="AS15" s="51" t="str">
        <f t="shared" si="40"/>
        <v/>
      </c>
      <c r="AT15" s="40"/>
      <c r="AU15" s="40"/>
      <c r="AV15" s="5">
        <f>VLOOKUP($AV$8,Theme_Ranges[],3,0)</f>
        <v>5</v>
      </c>
      <c r="AW15" s="5">
        <f t="shared" si="41"/>
        <v>0</v>
      </c>
      <c r="AX15" s="5">
        <f t="shared" si="42"/>
        <v>0</v>
      </c>
      <c r="AY15" s="5">
        <f t="shared" si="43"/>
        <v>0</v>
      </c>
      <c r="AZ15" s="5">
        <f t="shared" si="44"/>
        <v>0</v>
      </c>
      <c r="BA15" s="5">
        <f t="shared" si="45"/>
        <v>0</v>
      </c>
      <c r="BB15" s="40"/>
      <c r="BC15" s="42" t="str">
        <f>IF($D15="","",VLOOKUP($A15&amp;G$6,Data_Table_1[[Full Name Theme Conc]:[Theme Ranking]],8,0))</f>
        <v/>
      </c>
      <c r="BD15" s="42" t="str">
        <f>IF($D15="","",VLOOKUP($A15&amp;H$6,Data_Table_1[[Full Name Theme Conc]:[Theme Ranking]],8,0))</f>
        <v/>
      </c>
      <c r="BE15" s="42" t="str">
        <f>IF($D15="","",VLOOKUP($A15&amp;I$6,Data_Table_1[[Full Name Theme Conc]:[Theme Ranking]],8,0))</f>
        <v/>
      </c>
      <c r="BF15" s="42" t="str">
        <f>IF($D15="","",VLOOKUP($A15&amp;J$6,Data_Table_1[[Full Name Theme Conc]:[Theme Ranking]],8,0))</f>
        <v/>
      </c>
      <c r="BG15" s="42" t="str">
        <f>IF($D15="","",VLOOKUP($A15&amp;K$6,Data_Table_1[[Full Name Theme Conc]:[Theme Ranking]],8,0))</f>
        <v/>
      </c>
      <c r="BH15" s="42" t="str">
        <f>IF($D15="","",VLOOKUP($A15&amp;L$6,Data_Table_1[[Full Name Theme Conc]:[Theme Ranking]],8,0))</f>
        <v/>
      </c>
      <c r="BI15" s="42" t="str">
        <f>IF($D15="","",VLOOKUP($A15&amp;M$6,Data_Table_1[[Full Name Theme Conc]:[Theme Ranking]],8,0))</f>
        <v/>
      </c>
      <c r="BJ15" s="42" t="str">
        <f>IF($D15="","",VLOOKUP($A15&amp;N$6,Data_Table_1[[Full Name Theme Conc]:[Theme Ranking]],8,0))</f>
        <v/>
      </c>
      <c r="BK15" s="42" t="str">
        <f>IF($D15="","",VLOOKUP($A15&amp;O$6,Data_Table_1[[Full Name Theme Conc]:[Theme Ranking]],8,0))</f>
        <v/>
      </c>
      <c r="BL15" s="42" t="str">
        <f>IF($D15="","",VLOOKUP($A15&amp;P$6,Data_Table_1[[Full Name Theme Conc]:[Theme Ranking]],8,0))</f>
        <v/>
      </c>
      <c r="BM15" s="42" t="str">
        <f>IF($D15="","",VLOOKUP($A15&amp;Q$6,Data_Table_1[[Full Name Theme Conc]:[Theme Ranking]],8,0))</f>
        <v/>
      </c>
      <c r="BN15" s="42" t="str">
        <f>IF($D15="","",VLOOKUP($A15&amp;R$6,Data_Table_1[[Full Name Theme Conc]:[Theme Ranking]],8,0))</f>
        <v/>
      </c>
      <c r="BO15" s="42" t="str">
        <f>IF($D15="","",VLOOKUP($A15&amp;S$6,Data_Table_1[[Full Name Theme Conc]:[Theme Ranking]],8,0))</f>
        <v/>
      </c>
      <c r="BP15" s="42" t="str">
        <f>IF($D15="","",VLOOKUP($A15&amp;T$6,Data_Table_1[[Full Name Theme Conc]:[Theme Ranking]],8,0))</f>
        <v/>
      </c>
      <c r="BQ15" s="42" t="str">
        <f>IF($D15="","",VLOOKUP($A15&amp;U$6,Data_Table_1[[Full Name Theme Conc]:[Theme Ranking]],8,0))</f>
        <v/>
      </c>
      <c r="BR15" s="42" t="str">
        <f>IF($D15="","",VLOOKUP($A15&amp;V$6,Data_Table_1[[Full Name Theme Conc]:[Theme Ranking]],8,0))</f>
        <v/>
      </c>
      <c r="BS15" s="42" t="str">
        <f>IF($D15="","",VLOOKUP($A15&amp;W$6,Data_Table_1[[Full Name Theme Conc]:[Theme Ranking]],8,0))</f>
        <v/>
      </c>
      <c r="BT15" s="42" t="str">
        <f>IF($D15="","",VLOOKUP($A15&amp;X$6,Data_Table_1[[Full Name Theme Conc]:[Theme Ranking]],8,0))</f>
        <v/>
      </c>
      <c r="BU15" s="42" t="str">
        <f>IF($D15="","",VLOOKUP($A15&amp;Y$6,Data_Table_1[[Full Name Theme Conc]:[Theme Ranking]],8,0))</f>
        <v/>
      </c>
      <c r="BV15" s="42" t="str">
        <f>IF($D15="","",VLOOKUP($A15&amp;Z$6,Data_Table_1[[Full Name Theme Conc]:[Theme Ranking]],8,0))</f>
        <v/>
      </c>
      <c r="BW15" s="42" t="str">
        <f>IF($D15="","",VLOOKUP($A15&amp;AA$6,Data_Table_1[[Full Name Theme Conc]:[Theme Ranking]],8,0))</f>
        <v/>
      </c>
      <c r="BX15" s="42" t="str">
        <f>IF($D15="","",VLOOKUP($A15&amp;AB$6,Data_Table_1[[Full Name Theme Conc]:[Theme Ranking]],8,0))</f>
        <v/>
      </c>
      <c r="BY15" s="42" t="str">
        <f>IF($D15="","",VLOOKUP($A15&amp;AC$6,Data_Table_1[[Full Name Theme Conc]:[Theme Ranking]],8,0))</f>
        <v/>
      </c>
      <c r="BZ15" s="42" t="str">
        <f>IF($D15="","",VLOOKUP($A15&amp;AD$6,Data_Table_1[[Full Name Theme Conc]:[Theme Ranking]],8,0))</f>
        <v/>
      </c>
      <c r="CA15" s="42" t="str">
        <f>IF($D15="","",VLOOKUP($A15&amp;AE$6,Data_Table_1[[Full Name Theme Conc]:[Theme Ranking]],8,0))</f>
        <v/>
      </c>
      <c r="CB15" s="42" t="str">
        <f>IF($D15="","",VLOOKUP($A15&amp;AF$6,Data_Table_1[[Full Name Theme Conc]:[Theme Ranking]],8,0))</f>
        <v/>
      </c>
      <c r="CC15" s="42" t="str">
        <f>IF($D15="","",VLOOKUP($A15&amp;AG$6,Data_Table_1[[Full Name Theme Conc]:[Theme Ranking]],8,0))</f>
        <v/>
      </c>
      <c r="CD15" s="42" t="str">
        <f>IF($D15="","",VLOOKUP($A15&amp;AH$6,Data_Table_1[[Full Name Theme Conc]:[Theme Ranking]],8,0))</f>
        <v/>
      </c>
      <c r="CE15" s="42" t="str">
        <f>IF($D15="","",VLOOKUP($A15&amp;AI$6,Data_Table_1[[Full Name Theme Conc]:[Theme Ranking]],8,0))</f>
        <v/>
      </c>
      <c r="CF15" s="42" t="str">
        <f>IF($D15="","",VLOOKUP($A15&amp;AJ$6,Data_Table_1[[Full Name Theme Conc]:[Theme Ranking]],8,0))</f>
        <v/>
      </c>
      <c r="CG15" s="42" t="str">
        <f>IF($D15="","",VLOOKUP($A15&amp;AK$6,Data_Table_1[[Full Name Theme Conc]:[Theme Ranking]],8,0))</f>
        <v/>
      </c>
      <c r="CH15" s="42" t="str">
        <f>IF($D15="","",VLOOKUP($A15&amp;AL$6,Data_Table_1[[Full Name Theme Conc]:[Theme Ranking]],8,0))</f>
        <v/>
      </c>
      <c r="CI15" s="42" t="str">
        <f>IF($D15="","",VLOOKUP($A15&amp;AM$6,Data_Table_1[[Full Name Theme Conc]:[Theme Ranking]],8,0))</f>
        <v/>
      </c>
      <c r="CJ15" s="42" t="str">
        <f>IF($D15="","",VLOOKUP($A15&amp;AN$6,Data_Table_1[[Full Name Theme Conc]:[Theme Ranking]],8,0))</f>
        <v/>
      </c>
      <c r="CM15" s="42" t="str">
        <f>IF(AND(VLOOKUP($E$2,Theme_Ranges[],2,0)&lt;=BC15,VLOOKUP($E$2,Theme_Ranges[],3,0)&gt;=BC15),BC15,"")</f>
        <v/>
      </c>
      <c r="CN15" s="42" t="str">
        <f>IF(AND(VLOOKUP($E$2,Theme_Ranges[],2,0)&lt;=BD15,VLOOKUP($E$2,Theme_Ranges[],3,0)&gt;=BD15),BD15,"")</f>
        <v/>
      </c>
      <c r="CO15" s="42" t="str">
        <f>IF(AND(VLOOKUP($E$2,Theme_Ranges[],2,0)&lt;=BE15,VLOOKUP($E$2,Theme_Ranges[],3,0)&gt;=BE15),BE15,"")</f>
        <v/>
      </c>
      <c r="CP15" s="42" t="str">
        <f>IF(AND(VLOOKUP($E$2,Theme_Ranges[],2,0)&lt;=BF15,VLOOKUP($E$2,Theme_Ranges[],3,0)&gt;=BF15),BF15,"")</f>
        <v/>
      </c>
      <c r="CQ15" s="42" t="str">
        <f>IF(AND(VLOOKUP($E$2,Theme_Ranges[],2,0)&lt;=BG15,VLOOKUP($E$2,Theme_Ranges[],3,0)&gt;=BG15),BG15,"")</f>
        <v/>
      </c>
      <c r="CR15" s="42" t="str">
        <f>IF(AND(VLOOKUP($E$2,Theme_Ranges[],2,0)&lt;=BH15,VLOOKUP($E$2,Theme_Ranges[],3,0)&gt;=BH15),BH15,"")</f>
        <v/>
      </c>
      <c r="CS15" s="42" t="str">
        <f>IF(AND(VLOOKUP($E$2,Theme_Ranges[],2,0)&lt;=BI15,VLOOKUP($E$2,Theme_Ranges[],3,0)&gt;=BI15),BI15,"")</f>
        <v/>
      </c>
      <c r="CT15" s="42" t="str">
        <f>IF(AND(VLOOKUP($E$2,Theme_Ranges[],2,0)&lt;=BJ15,VLOOKUP($E$2,Theme_Ranges[],3,0)&gt;=BJ15),BJ15,"")</f>
        <v/>
      </c>
      <c r="CU15" s="42" t="str">
        <f>IF(AND(VLOOKUP($E$2,Theme_Ranges[],2,0)&lt;=BK15,VLOOKUP($E$2,Theme_Ranges[],3,0)&gt;=BK15),BK15,"")</f>
        <v/>
      </c>
      <c r="CV15" s="42" t="str">
        <f>IF(AND(VLOOKUP($E$2,Theme_Ranges[],2,0)&lt;=BL15,VLOOKUP($E$2,Theme_Ranges[],3,0)&gt;=BL15),BL15,"")</f>
        <v/>
      </c>
      <c r="CW15" s="42" t="str">
        <f>IF(AND(VLOOKUP($E$2,Theme_Ranges[],2,0)&lt;=BM15,VLOOKUP($E$2,Theme_Ranges[],3,0)&gt;=BM15),BM15,"")</f>
        <v/>
      </c>
      <c r="CX15" s="42" t="str">
        <f>IF(AND(VLOOKUP($E$2,Theme_Ranges[],2,0)&lt;=BN15,VLOOKUP($E$2,Theme_Ranges[],3,0)&gt;=BN15),BN15,"")</f>
        <v/>
      </c>
      <c r="CY15" s="42" t="str">
        <f>IF(AND(VLOOKUP($E$2,Theme_Ranges[],2,0)&lt;=BO15,VLOOKUP($E$2,Theme_Ranges[],3,0)&gt;=BO15),BO15,"")</f>
        <v/>
      </c>
      <c r="CZ15" s="42" t="str">
        <f>IF(AND(VLOOKUP($E$2,Theme_Ranges[],2,0)&lt;=BP15,VLOOKUP($E$2,Theme_Ranges[],3,0)&gt;=BP15),BP15,"")</f>
        <v/>
      </c>
      <c r="DA15" s="42" t="str">
        <f>IF(AND(VLOOKUP($E$2,Theme_Ranges[],2,0)&lt;=BQ15,VLOOKUP($E$2,Theme_Ranges[],3,0)&gt;=BQ15),BQ15,"")</f>
        <v/>
      </c>
      <c r="DB15" s="42" t="str">
        <f>IF(AND(VLOOKUP($E$2,Theme_Ranges[],2,0)&lt;=BR15,VLOOKUP($E$2,Theme_Ranges[],3,0)&gt;=BR15),BR15,"")</f>
        <v/>
      </c>
      <c r="DC15" s="42" t="str">
        <f>IF(AND(VLOOKUP($E$2,Theme_Ranges[],2,0)&lt;=BS15,VLOOKUP($E$2,Theme_Ranges[],3,0)&gt;=BS15),BS15,"")</f>
        <v/>
      </c>
      <c r="DD15" s="42" t="str">
        <f>IF(AND(VLOOKUP($E$2,Theme_Ranges[],2,0)&lt;=BT15,VLOOKUP($E$2,Theme_Ranges[],3,0)&gt;=BT15),BT15,"")</f>
        <v/>
      </c>
      <c r="DE15" s="42" t="str">
        <f>IF(AND(VLOOKUP($E$2,Theme_Ranges[],2,0)&lt;=BU15,VLOOKUP($E$2,Theme_Ranges[],3,0)&gt;=BU15),BU15,"")</f>
        <v/>
      </c>
      <c r="DF15" s="42" t="str">
        <f>IF(AND(VLOOKUP($E$2,Theme_Ranges[],2,0)&lt;=BV15,VLOOKUP($E$2,Theme_Ranges[],3,0)&gt;=BV15),BV15,"")</f>
        <v/>
      </c>
      <c r="DG15" s="42" t="str">
        <f>IF(AND(VLOOKUP($E$2,Theme_Ranges[],2,0)&lt;=BW15,VLOOKUP($E$2,Theme_Ranges[],3,0)&gt;=BW15),BW15,"")</f>
        <v/>
      </c>
      <c r="DH15" s="42" t="str">
        <f>IF(AND(VLOOKUP($E$2,Theme_Ranges[],2,0)&lt;=BX15,VLOOKUP($E$2,Theme_Ranges[],3,0)&gt;=BX15),BX15,"")</f>
        <v/>
      </c>
      <c r="DI15" s="42" t="str">
        <f>IF(AND(VLOOKUP($E$2,Theme_Ranges[],2,0)&lt;=BY15,VLOOKUP($E$2,Theme_Ranges[],3,0)&gt;=BY15),BY15,"")</f>
        <v/>
      </c>
      <c r="DJ15" s="42" t="str">
        <f>IF(AND(VLOOKUP($E$2,Theme_Ranges[],2,0)&lt;=BZ15,VLOOKUP($E$2,Theme_Ranges[],3,0)&gt;=BZ15),BZ15,"")</f>
        <v/>
      </c>
      <c r="DK15" s="42" t="str">
        <f>IF(AND(VLOOKUP($E$2,Theme_Ranges[],2,0)&lt;=CA15,VLOOKUP($E$2,Theme_Ranges[],3,0)&gt;=CA15),CA15,"")</f>
        <v/>
      </c>
      <c r="DL15" s="42" t="str">
        <f>IF(AND(VLOOKUP($E$2,Theme_Ranges[],2,0)&lt;=CB15,VLOOKUP($E$2,Theme_Ranges[],3,0)&gt;=CB15),CB15,"")</f>
        <v/>
      </c>
      <c r="DM15" s="42" t="str">
        <f>IF(AND(VLOOKUP($E$2,Theme_Ranges[],2,0)&lt;=CC15,VLOOKUP($E$2,Theme_Ranges[],3,0)&gt;=CC15),CC15,"")</f>
        <v/>
      </c>
      <c r="DN15" s="42" t="str">
        <f>IF(AND(VLOOKUP($E$2,Theme_Ranges[],2,0)&lt;=CD15,VLOOKUP($E$2,Theme_Ranges[],3,0)&gt;=CD15),CD15,"")</f>
        <v/>
      </c>
      <c r="DO15" s="42" t="str">
        <f>IF(AND(VLOOKUP($E$2,Theme_Ranges[],2,0)&lt;=CE15,VLOOKUP($E$2,Theme_Ranges[],3,0)&gt;=CE15),CE15,"")</f>
        <v/>
      </c>
      <c r="DP15" s="42" t="str">
        <f>IF(AND(VLOOKUP($E$2,Theme_Ranges[],2,0)&lt;=CF15,VLOOKUP($E$2,Theme_Ranges[],3,0)&gt;=CF15),CF15,"")</f>
        <v/>
      </c>
      <c r="DQ15" s="42" t="str">
        <f>IF(AND(VLOOKUP($E$2,Theme_Ranges[],2,0)&lt;=CG15,VLOOKUP($E$2,Theme_Ranges[],3,0)&gt;=CG15),CG15,"")</f>
        <v/>
      </c>
      <c r="DR15" s="42" t="str">
        <f>IF(AND(VLOOKUP($E$2,Theme_Ranges[],2,0)&lt;=CH15,VLOOKUP($E$2,Theme_Ranges[],3,0)&gt;=CH15),CH15,"")</f>
        <v/>
      </c>
      <c r="DS15" s="42" t="str">
        <f>IF(AND(VLOOKUP($E$2,Theme_Ranges[],2,0)&lt;=CI15,VLOOKUP($E$2,Theme_Ranges[],3,0)&gt;=CI15),CI15,"")</f>
        <v/>
      </c>
      <c r="DT15" s="42" t="str">
        <f>IF(AND(VLOOKUP($E$2,Theme_Ranges[],2,0)&lt;=CJ15,VLOOKUP($E$2,Theme_Ranges[],3,0)&gt;=CJ15),CJ15,"")</f>
        <v/>
      </c>
    </row>
    <row r="16" spans="1:124" ht="19.2" x14ac:dyDescent="0.5">
      <c r="A16" s="38" t="str">
        <f t="shared" si="36"/>
        <v xml:space="preserve"> </v>
      </c>
      <c r="B16" s="39" t="str">
        <f>IF('Raw Data'!B11="","",'Raw Data'!B11)</f>
        <v/>
      </c>
      <c r="C16" s="39" t="str">
        <f>IF('Raw Data'!C11="","",'Raw Data'!C11)</f>
        <v/>
      </c>
      <c r="D16" s="39" t="str">
        <f>IF('Raw Data'!D11="","",'Raw Data'!D11)</f>
        <v/>
      </c>
      <c r="E16" s="39" t="str">
        <f>IF('Raw Data'!E11="","",'Raw Data'!E11)</f>
        <v/>
      </c>
      <c r="F16" s="71"/>
      <c r="G16" s="41" t="str">
        <f>IF(OR(IFERROR(AND(VLOOKUP($E$2,Theme_Ranges[],2,0)&lt;=BC16,VLOOKUP($E$2,Theme_Ranges[],3,0)&gt;=BC16),FALSE),IFERROR(AND(VLOOKUP($E$3,Theme_Ranges[],2,0)&lt;=BC16,VLOOKUP($E$3,Theme_Ranges[],3,0)&gt;=BC16),FALSE)),BC16,"")</f>
        <v/>
      </c>
      <c r="H16" s="41" t="str">
        <f>IF(OR(IFERROR(AND(VLOOKUP($E$2,Theme_Ranges[],2,0)&lt;=BD16,VLOOKUP($E$2,Theme_Ranges[],3,0)&gt;=BD16),FALSE),IFERROR(AND(VLOOKUP($E$3,Theme_Ranges[],2,0)&lt;=BD16,VLOOKUP($E$3,Theme_Ranges[],3,0)&gt;=BD16),FALSE)),BD16,"")</f>
        <v/>
      </c>
      <c r="I16" s="41" t="str">
        <f>IF(OR(IFERROR(AND(VLOOKUP($E$2,Theme_Ranges[],2,0)&lt;=BE16,VLOOKUP($E$2,Theme_Ranges[],3,0)&gt;=BE16),FALSE),IFERROR(AND(VLOOKUP($E$3,Theme_Ranges[],2,0)&lt;=BE16,VLOOKUP($E$3,Theme_Ranges[],3,0)&gt;=BE16),FALSE)),BE16,"")</f>
        <v/>
      </c>
      <c r="J16" s="41" t="str">
        <f>IF(OR(IFERROR(AND(VLOOKUP($E$2,Theme_Ranges[],2,0)&lt;=BF16,VLOOKUP($E$2,Theme_Ranges[],3,0)&gt;=BF16),FALSE),IFERROR(AND(VLOOKUP($E$3,Theme_Ranges[],2,0)&lt;=BF16,VLOOKUP($E$3,Theme_Ranges[],3,0)&gt;=BF16),FALSE)),BF16,"")</f>
        <v/>
      </c>
      <c r="K16" s="41" t="str">
        <f>IF(OR(IFERROR(AND(VLOOKUP($E$2,Theme_Ranges[],2,0)&lt;=BG16,VLOOKUP($E$2,Theme_Ranges[],3,0)&gt;=BG16),FALSE),IFERROR(AND(VLOOKUP($E$3,Theme_Ranges[],2,0)&lt;=BG16,VLOOKUP($E$3,Theme_Ranges[],3,0)&gt;=BG16),FALSE)),BG16,"")</f>
        <v/>
      </c>
      <c r="L16" s="41" t="str">
        <f>IF(OR(IFERROR(AND(VLOOKUP($E$2,Theme_Ranges[],2,0)&lt;=BH16,VLOOKUP($E$2,Theme_Ranges[],3,0)&gt;=BH16),FALSE),IFERROR(AND(VLOOKUP($E$3,Theme_Ranges[],2,0)&lt;=BH16,VLOOKUP($E$3,Theme_Ranges[],3,0)&gt;=BH16),FALSE)),BH16,"")</f>
        <v/>
      </c>
      <c r="M16" s="41" t="str">
        <f>IF(OR(IFERROR(AND(VLOOKUP($E$2,Theme_Ranges[],2,0)&lt;=BI16,VLOOKUP($E$2,Theme_Ranges[],3,0)&gt;=BI16),FALSE),IFERROR(AND(VLOOKUP($E$3,Theme_Ranges[],2,0)&lt;=BI16,VLOOKUP($E$3,Theme_Ranges[],3,0)&gt;=BI16),FALSE)),BI16,"")</f>
        <v/>
      </c>
      <c r="N16" s="41" t="str">
        <f>IF(OR(IFERROR(AND(VLOOKUP($E$2,Theme_Ranges[],2,0)&lt;=BJ16,VLOOKUP($E$2,Theme_Ranges[],3,0)&gt;=BJ16),FALSE),IFERROR(AND(VLOOKUP($E$3,Theme_Ranges[],2,0)&lt;=BJ16,VLOOKUP($E$3,Theme_Ranges[],3,0)&gt;=BJ16),FALSE)),BJ16,"")</f>
        <v/>
      </c>
      <c r="O16" s="41" t="str">
        <f>IF(OR(IFERROR(AND(VLOOKUP($E$2,Theme_Ranges[],2,0)&lt;=BK16,VLOOKUP($E$2,Theme_Ranges[],3,0)&gt;=BK16),FALSE),IFERROR(AND(VLOOKUP($E$3,Theme_Ranges[],2,0)&lt;=BK16,VLOOKUP($E$3,Theme_Ranges[],3,0)&gt;=BK16),FALSE)),BK16,"")</f>
        <v/>
      </c>
      <c r="P16" s="41" t="str">
        <f>IF(OR(IFERROR(AND(VLOOKUP($E$2,Theme_Ranges[],2,0)&lt;=BL16,VLOOKUP($E$2,Theme_Ranges[],3,0)&gt;=BL16),FALSE),IFERROR(AND(VLOOKUP($E$3,Theme_Ranges[],2,0)&lt;=BL16,VLOOKUP($E$3,Theme_Ranges[],3,0)&gt;=BL16),FALSE)),BL16,"")</f>
        <v/>
      </c>
      <c r="Q16" s="41" t="str">
        <f>IF(OR(IFERROR(AND(VLOOKUP($E$2,Theme_Ranges[],2,0)&lt;=BM16,VLOOKUP($E$2,Theme_Ranges[],3,0)&gt;=BM16),FALSE),IFERROR(AND(VLOOKUP($E$3,Theme_Ranges[],2,0)&lt;=BM16,VLOOKUP($E$3,Theme_Ranges[],3,0)&gt;=BM16),FALSE)),BM16,"")</f>
        <v/>
      </c>
      <c r="R16" s="41" t="str">
        <f>IF(OR(IFERROR(AND(VLOOKUP($E$2,Theme_Ranges[],2,0)&lt;=BN16,VLOOKUP($E$2,Theme_Ranges[],3,0)&gt;=BN16),FALSE),IFERROR(AND(VLOOKUP($E$3,Theme_Ranges[],2,0)&lt;=BN16,VLOOKUP($E$3,Theme_Ranges[],3,0)&gt;=BN16),FALSE)),BN16,"")</f>
        <v/>
      </c>
      <c r="S16" s="41" t="str">
        <f>IF(OR(IFERROR(AND(VLOOKUP($E$2,Theme_Ranges[],2,0)&lt;=BO16,VLOOKUP($E$2,Theme_Ranges[],3,0)&gt;=BO16),FALSE),IFERROR(AND(VLOOKUP($E$3,Theme_Ranges[],2,0)&lt;=BO16,VLOOKUP($E$3,Theme_Ranges[],3,0)&gt;=BO16),FALSE)),BO16,"")</f>
        <v/>
      </c>
      <c r="T16" s="41" t="str">
        <f>IF(OR(IFERROR(AND(VLOOKUP($E$2,Theme_Ranges[],2,0)&lt;=BP16,VLOOKUP($E$2,Theme_Ranges[],3,0)&gt;=BP16),FALSE),IFERROR(AND(VLOOKUP($E$3,Theme_Ranges[],2,0)&lt;=BP16,VLOOKUP($E$3,Theme_Ranges[],3,0)&gt;=BP16),FALSE)),BP16,"")</f>
        <v/>
      </c>
      <c r="U16" s="41" t="str">
        <f>IF(OR(IFERROR(AND(VLOOKUP($E$2,Theme_Ranges[],2,0)&lt;=BQ16,VLOOKUP($E$2,Theme_Ranges[],3,0)&gt;=BQ16),FALSE),IFERROR(AND(VLOOKUP($E$3,Theme_Ranges[],2,0)&lt;=BQ16,VLOOKUP($E$3,Theme_Ranges[],3,0)&gt;=BQ16),FALSE)),BQ16,"")</f>
        <v/>
      </c>
      <c r="V16" s="41" t="str">
        <f>IF(OR(IFERROR(AND(VLOOKUP($E$2,Theme_Ranges[],2,0)&lt;=BR16,VLOOKUP($E$2,Theme_Ranges[],3,0)&gt;=BR16),FALSE),IFERROR(AND(VLOOKUP($E$3,Theme_Ranges[],2,0)&lt;=BR16,VLOOKUP($E$3,Theme_Ranges[],3,0)&gt;=BR16),FALSE)),BR16,"")</f>
        <v/>
      </c>
      <c r="W16" s="41" t="str">
        <f>IF(OR(IFERROR(AND(VLOOKUP($E$2,Theme_Ranges[],2,0)&lt;=BS16,VLOOKUP($E$2,Theme_Ranges[],3,0)&gt;=BS16),FALSE),IFERROR(AND(VLOOKUP($E$3,Theme_Ranges[],2,0)&lt;=BS16,VLOOKUP($E$3,Theme_Ranges[],3,0)&gt;=BS16),FALSE)),BS16,"")</f>
        <v/>
      </c>
      <c r="X16" s="41" t="str">
        <f>IF(OR(IFERROR(AND(VLOOKUP($E$2,Theme_Ranges[],2,0)&lt;=BT16,VLOOKUP($E$2,Theme_Ranges[],3,0)&gt;=BT16),FALSE),IFERROR(AND(VLOOKUP($E$3,Theme_Ranges[],2,0)&lt;=BT16,VLOOKUP($E$3,Theme_Ranges[],3,0)&gt;=BT16),FALSE)),BT16,"")</f>
        <v/>
      </c>
      <c r="Y16" s="41" t="str">
        <f>IF(OR(IFERROR(AND(VLOOKUP($E$2,Theme_Ranges[],2,0)&lt;=BU16,VLOOKUP($E$2,Theme_Ranges[],3,0)&gt;=BU16),FALSE),IFERROR(AND(VLOOKUP($E$3,Theme_Ranges[],2,0)&lt;=BU16,VLOOKUP($E$3,Theme_Ranges[],3,0)&gt;=BU16),FALSE)),BU16,"")</f>
        <v/>
      </c>
      <c r="Z16" s="41" t="str">
        <f>IF(OR(IFERROR(AND(VLOOKUP($E$2,Theme_Ranges[],2,0)&lt;=BV16,VLOOKUP($E$2,Theme_Ranges[],3,0)&gt;=BV16),FALSE),IFERROR(AND(VLOOKUP($E$3,Theme_Ranges[],2,0)&lt;=BV16,VLOOKUP($E$3,Theme_Ranges[],3,0)&gt;=BV16),FALSE)),BV16,"")</f>
        <v/>
      </c>
      <c r="AA16" s="41" t="str">
        <f>IF(OR(IFERROR(AND(VLOOKUP($E$2,Theme_Ranges[],2,0)&lt;=BW16,VLOOKUP($E$2,Theme_Ranges[],3,0)&gt;=BW16),FALSE),IFERROR(AND(VLOOKUP($E$3,Theme_Ranges[],2,0)&lt;=BW16,VLOOKUP($E$3,Theme_Ranges[],3,0)&gt;=BW16),FALSE)),BW16,"")</f>
        <v/>
      </c>
      <c r="AB16" s="41" t="str">
        <f>IF(OR(IFERROR(AND(VLOOKUP($E$2,Theme_Ranges[],2,0)&lt;=BX16,VLOOKUP($E$2,Theme_Ranges[],3,0)&gt;=BX16),FALSE),IFERROR(AND(VLOOKUP($E$3,Theme_Ranges[],2,0)&lt;=BX16,VLOOKUP($E$3,Theme_Ranges[],3,0)&gt;=BX16),FALSE)),BX16,"")</f>
        <v/>
      </c>
      <c r="AC16" s="41" t="str">
        <f>IF(OR(IFERROR(AND(VLOOKUP($E$2,Theme_Ranges[],2,0)&lt;=BY16,VLOOKUP($E$2,Theme_Ranges[],3,0)&gt;=BY16),FALSE),IFERROR(AND(VLOOKUP($E$3,Theme_Ranges[],2,0)&lt;=BY16,VLOOKUP($E$3,Theme_Ranges[],3,0)&gt;=BY16),FALSE)),BY16,"")</f>
        <v/>
      </c>
      <c r="AD16" s="41" t="str">
        <f>IF(OR(IFERROR(AND(VLOOKUP($E$2,Theme_Ranges[],2,0)&lt;=BZ16,VLOOKUP($E$2,Theme_Ranges[],3,0)&gt;=BZ16),FALSE),IFERROR(AND(VLOOKUP($E$3,Theme_Ranges[],2,0)&lt;=BZ16,VLOOKUP($E$3,Theme_Ranges[],3,0)&gt;=BZ16),FALSE)),BZ16,"")</f>
        <v/>
      </c>
      <c r="AE16" s="41" t="str">
        <f>IF(OR(IFERROR(AND(VLOOKUP($E$2,Theme_Ranges[],2,0)&lt;=CA16,VLOOKUP($E$2,Theme_Ranges[],3,0)&gt;=CA16),FALSE),IFERROR(AND(VLOOKUP($E$3,Theme_Ranges[],2,0)&lt;=CA16,VLOOKUP($E$3,Theme_Ranges[],3,0)&gt;=CA16),FALSE)),CA16,"")</f>
        <v/>
      </c>
      <c r="AF16" s="41" t="str">
        <f>IF(OR(IFERROR(AND(VLOOKUP($E$2,Theme_Ranges[],2,0)&lt;=CB16,VLOOKUP($E$2,Theme_Ranges[],3,0)&gt;=CB16),FALSE),IFERROR(AND(VLOOKUP($E$3,Theme_Ranges[],2,0)&lt;=CB16,VLOOKUP($E$3,Theme_Ranges[],3,0)&gt;=CB16),FALSE)),CB16,"")</f>
        <v/>
      </c>
      <c r="AG16" s="41" t="str">
        <f>IF(OR(IFERROR(AND(VLOOKUP($E$2,Theme_Ranges[],2,0)&lt;=CC16,VLOOKUP($E$2,Theme_Ranges[],3,0)&gt;=CC16),FALSE),IFERROR(AND(VLOOKUP($E$3,Theme_Ranges[],2,0)&lt;=CC16,VLOOKUP($E$3,Theme_Ranges[],3,0)&gt;=CC16),FALSE)),CC16,"")</f>
        <v/>
      </c>
      <c r="AH16" s="41" t="str">
        <f>IF(OR(IFERROR(AND(VLOOKUP($E$2,Theme_Ranges[],2,0)&lt;=CD16,VLOOKUP($E$2,Theme_Ranges[],3,0)&gt;=CD16),FALSE),IFERROR(AND(VLOOKUP($E$3,Theme_Ranges[],2,0)&lt;=CD16,VLOOKUP($E$3,Theme_Ranges[],3,0)&gt;=CD16),FALSE)),CD16,"")</f>
        <v/>
      </c>
      <c r="AI16" s="41" t="str">
        <f>IF(OR(IFERROR(AND(VLOOKUP($E$2,Theme_Ranges[],2,0)&lt;=CE16,VLOOKUP($E$2,Theme_Ranges[],3,0)&gt;=CE16),FALSE),IFERROR(AND(VLOOKUP($E$3,Theme_Ranges[],2,0)&lt;=CE16,VLOOKUP($E$3,Theme_Ranges[],3,0)&gt;=CE16),FALSE)),CE16,"")</f>
        <v/>
      </c>
      <c r="AJ16" s="41" t="str">
        <f>IF(OR(IFERROR(AND(VLOOKUP($E$2,Theme_Ranges[],2,0)&lt;=CF16,VLOOKUP($E$2,Theme_Ranges[],3,0)&gt;=CF16),FALSE),IFERROR(AND(VLOOKUP($E$3,Theme_Ranges[],2,0)&lt;=CF16,VLOOKUP($E$3,Theme_Ranges[],3,0)&gt;=CF16),FALSE)),CF16,"")</f>
        <v/>
      </c>
      <c r="AK16" s="41" t="str">
        <f>IF(OR(IFERROR(AND(VLOOKUP($E$2,Theme_Ranges[],2,0)&lt;=CG16,VLOOKUP($E$2,Theme_Ranges[],3,0)&gt;=CG16),FALSE),IFERROR(AND(VLOOKUP($E$3,Theme_Ranges[],2,0)&lt;=CG16,VLOOKUP($E$3,Theme_Ranges[],3,0)&gt;=CG16),FALSE)),CG16,"")</f>
        <v/>
      </c>
      <c r="AL16" s="41" t="str">
        <f>IF(OR(IFERROR(AND(VLOOKUP($E$2,Theme_Ranges[],2,0)&lt;=CH16,VLOOKUP($E$2,Theme_Ranges[],3,0)&gt;=CH16),FALSE),IFERROR(AND(VLOOKUP($E$3,Theme_Ranges[],2,0)&lt;=CH16,VLOOKUP($E$3,Theme_Ranges[],3,0)&gt;=CH16),FALSE)),CH16,"")</f>
        <v/>
      </c>
      <c r="AM16" s="41" t="str">
        <f>IF(OR(IFERROR(AND(VLOOKUP($E$2,Theme_Ranges[],2,0)&lt;=CI16,VLOOKUP($E$2,Theme_Ranges[],3,0)&gt;=CI16),FALSE),IFERROR(AND(VLOOKUP($E$3,Theme_Ranges[],2,0)&lt;=CI16,VLOOKUP($E$3,Theme_Ranges[],3,0)&gt;=CI16),FALSE)),CI16,"")</f>
        <v/>
      </c>
      <c r="AN16" s="41" t="str">
        <f>IF(OR(IFERROR(AND(VLOOKUP($E$2,Theme_Ranges[],2,0)&lt;=CJ16,VLOOKUP($E$2,Theme_Ranges[],3,0)&gt;=CJ16),FALSE),IFERROR(AND(VLOOKUP($E$3,Theme_Ranges[],2,0)&lt;=CJ16,VLOOKUP($E$3,Theme_Ranges[],3,0)&gt;=CJ16),FALSE)),CJ16,"")</f>
        <v/>
      </c>
      <c r="AO16" s="79"/>
      <c r="AP16" s="49" t="str">
        <f t="shared" si="37"/>
        <v/>
      </c>
      <c r="AQ16" s="50" t="str">
        <f t="shared" si="38"/>
        <v/>
      </c>
      <c r="AR16" s="50" t="str">
        <f t="shared" si="39"/>
        <v/>
      </c>
      <c r="AS16" s="51" t="str">
        <f t="shared" si="40"/>
        <v/>
      </c>
      <c r="AT16" s="40"/>
      <c r="AU16" s="40"/>
      <c r="AV16" s="5">
        <f>VLOOKUP($AV$8,Theme_Ranges[],3,0)</f>
        <v>5</v>
      </c>
      <c r="AW16" s="5">
        <f t="shared" si="41"/>
        <v>0</v>
      </c>
      <c r="AX16" s="5">
        <f t="shared" si="42"/>
        <v>0</v>
      </c>
      <c r="AY16" s="5">
        <f t="shared" si="43"/>
        <v>0</v>
      </c>
      <c r="AZ16" s="5">
        <f t="shared" si="44"/>
        <v>0</v>
      </c>
      <c r="BA16" s="5">
        <f t="shared" si="45"/>
        <v>0</v>
      </c>
      <c r="BB16" s="40"/>
      <c r="BC16" s="42" t="str">
        <f>IF($D16="","",VLOOKUP($A16&amp;G$6,Data_Table_1[[Full Name Theme Conc]:[Theme Ranking]],8,0))</f>
        <v/>
      </c>
      <c r="BD16" s="42" t="str">
        <f>IF($D16="","",VLOOKUP($A16&amp;H$6,Data_Table_1[[Full Name Theme Conc]:[Theme Ranking]],8,0))</f>
        <v/>
      </c>
      <c r="BE16" s="42" t="str">
        <f>IF($D16="","",VLOOKUP($A16&amp;I$6,Data_Table_1[[Full Name Theme Conc]:[Theme Ranking]],8,0))</f>
        <v/>
      </c>
      <c r="BF16" s="42" t="str">
        <f>IF($D16="","",VLOOKUP($A16&amp;J$6,Data_Table_1[[Full Name Theme Conc]:[Theme Ranking]],8,0))</f>
        <v/>
      </c>
      <c r="BG16" s="42" t="str">
        <f>IF($D16="","",VLOOKUP($A16&amp;K$6,Data_Table_1[[Full Name Theme Conc]:[Theme Ranking]],8,0))</f>
        <v/>
      </c>
      <c r="BH16" s="42" t="str">
        <f>IF($D16="","",VLOOKUP($A16&amp;L$6,Data_Table_1[[Full Name Theme Conc]:[Theme Ranking]],8,0))</f>
        <v/>
      </c>
      <c r="BI16" s="42" t="str">
        <f>IF($D16="","",VLOOKUP($A16&amp;M$6,Data_Table_1[[Full Name Theme Conc]:[Theme Ranking]],8,0))</f>
        <v/>
      </c>
      <c r="BJ16" s="42" t="str">
        <f>IF($D16="","",VLOOKUP($A16&amp;N$6,Data_Table_1[[Full Name Theme Conc]:[Theme Ranking]],8,0))</f>
        <v/>
      </c>
      <c r="BK16" s="42" t="str">
        <f>IF($D16="","",VLOOKUP($A16&amp;O$6,Data_Table_1[[Full Name Theme Conc]:[Theme Ranking]],8,0))</f>
        <v/>
      </c>
      <c r="BL16" s="42" t="str">
        <f>IF($D16="","",VLOOKUP($A16&amp;P$6,Data_Table_1[[Full Name Theme Conc]:[Theme Ranking]],8,0))</f>
        <v/>
      </c>
      <c r="BM16" s="42" t="str">
        <f>IF($D16="","",VLOOKUP($A16&amp;Q$6,Data_Table_1[[Full Name Theme Conc]:[Theme Ranking]],8,0))</f>
        <v/>
      </c>
      <c r="BN16" s="42" t="str">
        <f>IF($D16="","",VLOOKUP($A16&amp;R$6,Data_Table_1[[Full Name Theme Conc]:[Theme Ranking]],8,0))</f>
        <v/>
      </c>
      <c r="BO16" s="42" t="str">
        <f>IF($D16="","",VLOOKUP($A16&amp;S$6,Data_Table_1[[Full Name Theme Conc]:[Theme Ranking]],8,0))</f>
        <v/>
      </c>
      <c r="BP16" s="42" t="str">
        <f>IF($D16="","",VLOOKUP($A16&amp;T$6,Data_Table_1[[Full Name Theme Conc]:[Theme Ranking]],8,0))</f>
        <v/>
      </c>
      <c r="BQ16" s="42" t="str">
        <f>IF($D16="","",VLOOKUP($A16&amp;U$6,Data_Table_1[[Full Name Theme Conc]:[Theme Ranking]],8,0))</f>
        <v/>
      </c>
      <c r="BR16" s="42" t="str">
        <f>IF($D16="","",VLOOKUP($A16&amp;V$6,Data_Table_1[[Full Name Theme Conc]:[Theme Ranking]],8,0))</f>
        <v/>
      </c>
      <c r="BS16" s="42" t="str">
        <f>IF($D16="","",VLOOKUP($A16&amp;W$6,Data_Table_1[[Full Name Theme Conc]:[Theme Ranking]],8,0))</f>
        <v/>
      </c>
      <c r="BT16" s="42" t="str">
        <f>IF($D16="","",VLOOKUP($A16&amp;X$6,Data_Table_1[[Full Name Theme Conc]:[Theme Ranking]],8,0))</f>
        <v/>
      </c>
      <c r="BU16" s="42" t="str">
        <f>IF($D16="","",VLOOKUP($A16&amp;Y$6,Data_Table_1[[Full Name Theme Conc]:[Theme Ranking]],8,0))</f>
        <v/>
      </c>
      <c r="BV16" s="42" t="str">
        <f>IF($D16="","",VLOOKUP($A16&amp;Z$6,Data_Table_1[[Full Name Theme Conc]:[Theme Ranking]],8,0))</f>
        <v/>
      </c>
      <c r="BW16" s="42" t="str">
        <f>IF($D16="","",VLOOKUP($A16&amp;AA$6,Data_Table_1[[Full Name Theme Conc]:[Theme Ranking]],8,0))</f>
        <v/>
      </c>
      <c r="BX16" s="42" t="str">
        <f>IF($D16="","",VLOOKUP($A16&amp;AB$6,Data_Table_1[[Full Name Theme Conc]:[Theme Ranking]],8,0))</f>
        <v/>
      </c>
      <c r="BY16" s="42" t="str">
        <f>IF($D16="","",VLOOKUP($A16&amp;AC$6,Data_Table_1[[Full Name Theme Conc]:[Theme Ranking]],8,0))</f>
        <v/>
      </c>
      <c r="BZ16" s="42" t="str">
        <f>IF($D16="","",VLOOKUP($A16&amp;AD$6,Data_Table_1[[Full Name Theme Conc]:[Theme Ranking]],8,0))</f>
        <v/>
      </c>
      <c r="CA16" s="42" t="str">
        <f>IF($D16="","",VLOOKUP($A16&amp;AE$6,Data_Table_1[[Full Name Theme Conc]:[Theme Ranking]],8,0))</f>
        <v/>
      </c>
      <c r="CB16" s="42" t="str">
        <f>IF($D16="","",VLOOKUP($A16&amp;AF$6,Data_Table_1[[Full Name Theme Conc]:[Theme Ranking]],8,0))</f>
        <v/>
      </c>
      <c r="CC16" s="42" t="str">
        <f>IF($D16="","",VLOOKUP($A16&amp;AG$6,Data_Table_1[[Full Name Theme Conc]:[Theme Ranking]],8,0))</f>
        <v/>
      </c>
      <c r="CD16" s="42" t="str">
        <f>IF($D16="","",VLOOKUP($A16&amp;AH$6,Data_Table_1[[Full Name Theme Conc]:[Theme Ranking]],8,0))</f>
        <v/>
      </c>
      <c r="CE16" s="42" t="str">
        <f>IF($D16="","",VLOOKUP($A16&amp;AI$6,Data_Table_1[[Full Name Theme Conc]:[Theme Ranking]],8,0))</f>
        <v/>
      </c>
      <c r="CF16" s="42" t="str">
        <f>IF($D16="","",VLOOKUP($A16&amp;AJ$6,Data_Table_1[[Full Name Theme Conc]:[Theme Ranking]],8,0))</f>
        <v/>
      </c>
      <c r="CG16" s="42" t="str">
        <f>IF($D16="","",VLOOKUP($A16&amp;AK$6,Data_Table_1[[Full Name Theme Conc]:[Theme Ranking]],8,0))</f>
        <v/>
      </c>
      <c r="CH16" s="42" t="str">
        <f>IF($D16="","",VLOOKUP($A16&amp;AL$6,Data_Table_1[[Full Name Theme Conc]:[Theme Ranking]],8,0))</f>
        <v/>
      </c>
      <c r="CI16" s="42" t="str">
        <f>IF($D16="","",VLOOKUP($A16&amp;AM$6,Data_Table_1[[Full Name Theme Conc]:[Theme Ranking]],8,0))</f>
        <v/>
      </c>
      <c r="CJ16" s="42" t="str">
        <f>IF($D16="","",VLOOKUP($A16&amp;AN$6,Data_Table_1[[Full Name Theme Conc]:[Theme Ranking]],8,0))</f>
        <v/>
      </c>
      <c r="CM16" s="42" t="str">
        <f>IF(AND(VLOOKUP($E$2,Theme_Ranges[],2,0)&lt;=BC16,VLOOKUP($E$2,Theme_Ranges[],3,0)&gt;=BC16),BC16,"")</f>
        <v/>
      </c>
      <c r="CN16" s="42" t="str">
        <f>IF(AND(VLOOKUP($E$2,Theme_Ranges[],2,0)&lt;=BD16,VLOOKUP($E$2,Theme_Ranges[],3,0)&gt;=BD16),BD16,"")</f>
        <v/>
      </c>
      <c r="CO16" s="42" t="str">
        <f>IF(AND(VLOOKUP($E$2,Theme_Ranges[],2,0)&lt;=BE16,VLOOKUP($E$2,Theme_Ranges[],3,0)&gt;=BE16),BE16,"")</f>
        <v/>
      </c>
      <c r="CP16" s="42" t="str">
        <f>IF(AND(VLOOKUP($E$2,Theme_Ranges[],2,0)&lt;=BF16,VLOOKUP($E$2,Theme_Ranges[],3,0)&gt;=BF16),BF16,"")</f>
        <v/>
      </c>
      <c r="CQ16" s="42" t="str">
        <f>IF(AND(VLOOKUP($E$2,Theme_Ranges[],2,0)&lt;=BG16,VLOOKUP($E$2,Theme_Ranges[],3,0)&gt;=BG16),BG16,"")</f>
        <v/>
      </c>
      <c r="CR16" s="42" t="str">
        <f>IF(AND(VLOOKUP($E$2,Theme_Ranges[],2,0)&lt;=BH16,VLOOKUP($E$2,Theme_Ranges[],3,0)&gt;=BH16),BH16,"")</f>
        <v/>
      </c>
      <c r="CS16" s="42" t="str">
        <f>IF(AND(VLOOKUP($E$2,Theme_Ranges[],2,0)&lt;=BI16,VLOOKUP($E$2,Theme_Ranges[],3,0)&gt;=BI16),BI16,"")</f>
        <v/>
      </c>
      <c r="CT16" s="42" t="str">
        <f>IF(AND(VLOOKUP($E$2,Theme_Ranges[],2,0)&lt;=BJ16,VLOOKUP($E$2,Theme_Ranges[],3,0)&gt;=BJ16),BJ16,"")</f>
        <v/>
      </c>
      <c r="CU16" s="42" t="str">
        <f>IF(AND(VLOOKUP($E$2,Theme_Ranges[],2,0)&lt;=BK16,VLOOKUP($E$2,Theme_Ranges[],3,0)&gt;=BK16),BK16,"")</f>
        <v/>
      </c>
      <c r="CV16" s="42" t="str">
        <f>IF(AND(VLOOKUP($E$2,Theme_Ranges[],2,0)&lt;=BL16,VLOOKUP($E$2,Theme_Ranges[],3,0)&gt;=BL16),BL16,"")</f>
        <v/>
      </c>
      <c r="CW16" s="42" t="str">
        <f>IF(AND(VLOOKUP($E$2,Theme_Ranges[],2,0)&lt;=BM16,VLOOKUP($E$2,Theme_Ranges[],3,0)&gt;=BM16),BM16,"")</f>
        <v/>
      </c>
      <c r="CX16" s="42" t="str">
        <f>IF(AND(VLOOKUP($E$2,Theme_Ranges[],2,0)&lt;=BN16,VLOOKUP($E$2,Theme_Ranges[],3,0)&gt;=BN16),BN16,"")</f>
        <v/>
      </c>
      <c r="CY16" s="42" t="str">
        <f>IF(AND(VLOOKUP($E$2,Theme_Ranges[],2,0)&lt;=BO16,VLOOKUP($E$2,Theme_Ranges[],3,0)&gt;=BO16),BO16,"")</f>
        <v/>
      </c>
      <c r="CZ16" s="42" t="str">
        <f>IF(AND(VLOOKUP($E$2,Theme_Ranges[],2,0)&lt;=BP16,VLOOKUP($E$2,Theme_Ranges[],3,0)&gt;=BP16),BP16,"")</f>
        <v/>
      </c>
      <c r="DA16" s="42" t="str">
        <f>IF(AND(VLOOKUP($E$2,Theme_Ranges[],2,0)&lt;=BQ16,VLOOKUP($E$2,Theme_Ranges[],3,0)&gt;=BQ16),BQ16,"")</f>
        <v/>
      </c>
      <c r="DB16" s="42" t="str">
        <f>IF(AND(VLOOKUP($E$2,Theme_Ranges[],2,0)&lt;=BR16,VLOOKUP($E$2,Theme_Ranges[],3,0)&gt;=BR16),BR16,"")</f>
        <v/>
      </c>
      <c r="DC16" s="42" t="str">
        <f>IF(AND(VLOOKUP($E$2,Theme_Ranges[],2,0)&lt;=BS16,VLOOKUP($E$2,Theme_Ranges[],3,0)&gt;=BS16),BS16,"")</f>
        <v/>
      </c>
      <c r="DD16" s="42" t="str">
        <f>IF(AND(VLOOKUP($E$2,Theme_Ranges[],2,0)&lt;=BT16,VLOOKUP($E$2,Theme_Ranges[],3,0)&gt;=BT16),BT16,"")</f>
        <v/>
      </c>
      <c r="DE16" s="42" t="str">
        <f>IF(AND(VLOOKUP($E$2,Theme_Ranges[],2,0)&lt;=BU16,VLOOKUP($E$2,Theme_Ranges[],3,0)&gt;=BU16),BU16,"")</f>
        <v/>
      </c>
      <c r="DF16" s="42" t="str">
        <f>IF(AND(VLOOKUP($E$2,Theme_Ranges[],2,0)&lt;=BV16,VLOOKUP($E$2,Theme_Ranges[],3,0)&gt;=BV16),BV16,"")</f>
        <v/>
      </c>
      <c r="DG16" s="42" t="str">
        <f>IF(AND(VLOOKUP($E$2,Theme_Ranges[],2,0)&lt;=BW16,VLOOKUP($E$2,Theme_Ranges[],3,0)&gt;=BW16),BW16,"")</f>
        <v/>
      </c>
      <c r="DH16" s="42" t="str">
        <f>IF(AND(VLOOKUP($E$2,Theme_Ranges[],2,0)&lt;=BX16,VLOOKUP($E$2,Theme_Ranges[],3,0)&gt;=BX16),BX16,"")</f>
        <v/>
      </c>
      <c r="DI16" s="42" t="str">
        <f>IF(AND(VLOOKUP($E$2,Theme_Ranges[],2,0)&lt;=BY16,VLOOKUP($E$2,Theme_Ranges[],3,0)&gt;=BY16),BY16,"")</f>
        <v/>
      </c>
      <c r="DJ16" s="42" t="str">
        <f>IF(AND(VLOOKUP($E$2,Theme_Ranges[],2,0)&lt;=BZ16,VLOOKUP($E$2,Theme_Ranges[],3,0)&gt;=BZ16),BZ16,"")</f>
        <v/>
      </c>
      <c r="DK16" s="42" t="str">
        <f>IF(AND(VLOOKUP($E$2,Theme_Ranges[],2,0)&lt;=CA16,VLOOKUP($E$2,Theme_Ranges[],3,0)&gt;=CA16),CA16,"")</f>
        <v/>
      </c>
      <c r="DL16" s="42" t="str">
        <f>IF(AND(VLOOKUP($E$2,Theme_Ranges[],2,0)&lt;=CB16,VLOOKUP($E$2,Theme_Ranges[],3,0)&gt;=CB16),CB16,"")</f>
        <v/>
      </c>
      <c r="DM16" s="42" t="str">
        <f>IF(AND(VLOOKUP($E$2,Theme_Ranges[],2,0)&lt;=CC16,VLOOKUP($E$2,Theme_Ranges[],3,0)&gt;=CC16),CC16,"")</f>
        <v/>
      </c>
      <c r="DN16" s="42" t="str">
        <f>IF(AND(VLOOKUP($E$2,Theme_Ranges[],2,0)&lt;=CD16,VLOOKUP($E$2,Theme_Ranges[],3,0)&gt;=CD16),CD16,"")</f>
        <v/>
      </c>
      <c r="DO16" s="42" t="str">
        <f>IF(AND(VLOOKUP($E$2,Theme_Ranges[],2,0)&lt;=CE16,VLOOKUP($E$2,Theme_Ranges[],3,0)&gt;=CE16),CE16,"")</f>
        <v/>
      </c>
      <c r="DP16" s="42" t="str">
        <f>IF(AND(VLOOKUP($E$2,Theme_Ranges[],2,0)&lt;=CF16,VLOOKUP($E$2,Theme_Ranges[],3,0)&gt;=CF16),CF16,"")</f>
        <v/>
      </c>
      <c r="DQ16" s="42" t="str">
        <f>IF(AND(VLOOKUP($E$2,Theme_Ranges[],2,0)&lt;=CG16,VLOOKUP($E$2,Theme_Ranges[],3,0)&gt;=CG16),CG16,"")</f>
        <v/>
      </c>
      <c r="DR16" s="42" t="str">
        <f>IF(AND(VLOOKUP($E$2,Theme_Ranges[],2,0)&lt;=CH16,VLOOKUP($E$2,Theme_Ranges[],3,0)&gt;=CH16),CH16,"")</f>
        <v/>
      </c>
      <c r="DS16" s="42" t="str">
        <f>IF(AND(VLOOKUP($E$2,Theme_Ranges[],2,0)&lt;=CI16,VLOOKUP($E$2,Theme_Ranges[],3,0)&gt;=CI16),CI16,"")</f>
        <v/>
      </c>
      <c r="DT16" s="42" t="str">
        <f>IF(AND(VLOOKUP($E$2,Theme_Ranges[],2,0)&lt;=CJ16,VLOOKUP($E$2,Theme_Ranges[],3,0)&gt;=CJ16),CJ16,"")</f>
        <v/>
      </c>
    </row>
    <row r="17" spans="1:124" ht="19.2" x14ac:dyDescent="0.5">
      <c r="A17" s="38" t="str">
        <f t="shared" si="36"/>
        <v xml:space="preserve"> </v>
      </c>
      <c r="B17" s="39" t="str">
        <f>IF('Raw Data'!B12="","",'Raw Data'!B12)</f>
        <v/>
      </c>
      <c r="C17" s="39" t="str">
        <f>IF('Raw Data'!C12="","",'Raw Data'!C12)</f>
        <v/>
      </c>
      <c r="D17" s="39" t="str">
        <f>IF('Raw Data'!D12="","",'Raw Data'!D12)</f>
        <v/>
      </c>
      <c r="E17" s="39" t="str">
        <f>IF('Raw Data'!E12="","",'Raw Data'!E12)</f>
        <v/>
      </c>
      <c r="F17" s="71"/>
      <c r="G17" s="41" t="str">
        <f>IF(OR(IFERROR(AND(VLOOKUP($E$2,Theme_Ranges[],2,0)&lt;=BC17,VLOOKUP($E$2,Theme_Ranges[],3,0)&gt;=BC17),FALSE),IFERROR(AND(VLOOKUP($E$3,Theme_Ranges[],2,0)&lt;=BC17,VLOOKUP($E$3,Theme_Ranges[],3,0)&gt;=BC17),FALSE)),BC17,"")</f>
        <v/>
      </c>
      <c r="H17" s="41" t="str">
        <f>IF(OR(IFERROR(AND(VLOOKUP($E$2,Theme_Ranges[],2,0)&lt;=BD17,VLOOKUP($E$2,Theme_Ranges[],3,0)&gt;=BD17),FALSE),IFERROR(AND(VLOOKUP($E$3,Theme_Ranges[],2,0)&lt;=BD17,VLOOKUP($E$3,Theme_Ranges[],3,0)&gt;=BD17),FALSE)),BD17,"")</f>
        <v/>
      </c>
      <c r="I17" s="41" t="str">
        <f>IF(OR(IFERROR(AND(VLOOKUP($E$2,Theme_Ranges[],2,0)&lt;=BE17,VLOOKUP($E$2,Theme_Ranges[],3,0)&gt;=BE17),FALSE),IFERROR(AND(VLOOKUP($E$3,Theme_Ranges[],2,0)&lt;=BE17,VLOOKUP($E$3,Theme_Ranges[],3,0)&gt;=BE17),FALSE)),BE17,"")</f>
        <v/>
      </c>
      <c r="J17" s="41" t="str">
        <f>IF(OR(IFERROR(AND(VLOOKUP($E$2,Theme_Ranges[],2,0)&lt;=BF17,VLOOKUP($E$2,Theme_Ranges[],3,0)&gt;=BF17),FALSE),IFERROR(AND(VLOOKUP($E$3,Theme_Ranges[],2,0)&lt;=BF17,VLOOKUP($E$3,Theme_Ranges[],3,0)&gt;=BF17),FALSE)),BF17,"")</f>
        <v/>
      </c>
      <c r="K17" s="41" t="str">
        <f>IF(OR(IFERROR(AND(VLOOKUP($E$2,Theme_Ranges[],2,0)&lt;=BG17,VLOOKUP($E$2,Theme_Ranges[],3,0)&gt;=BG17),FALSE),IFERROR(AND(VLOOKUP($E$3,Theme_Ranges[],2,0)&lt;=BG17,VLOOKUP($E$3,Theme_Ranges[],3,0)&gt;=BG17),FALSE)),BG17,"")</f>
        <v/>
      </c>
      <c r="L17" s="41" t="str">
        <f>IF(OR(IFERROR(AND(VLOOKUP($E$2,Theme_Ranges[],2,0)&lt;=BH17,VLOOKUP($E$2,Theme_Ranges[],3,0)&gt;=BH17),FALSE),IFERROR(AND(VLOOKUP($E$3,Theme_Ranges[],2,0)&lt;=BH17,VLOOKUP($E$3,Theme_Ranges[],3,0)&gt;=BH17),FALSE)),BH17,"")</f>
        <v/>
      </c>
      <c r="M17" s="41" t="str">
        <f>IF(OR(IFERROR(AND(VLOOKUP($E$2,Theme_Ranges[],2,0)&lt;=BI17,VLOOKUP($E$2,Theme_Ranges[],3,0)&gt;=BI17),FALSE),IFERROR(AND(VLOOKUP($E$3,Theme_Ranges[],2,0)&lt;=BI17,VLOOKUP($E$3,Theme_Ranges[],3,0)&gt;=BI17),FALSE)),BI17,"")</f>
        <v/>
      </c>
      <c r="N17" s="41" t="str">
        <f>IF(OR(IFERROR(AND(VLOOKUP($E$2,Theme_Ranges[],2,0)&lt;=BJ17,VLOOKUP($E$2,Theme_Ranges[],3,0)&gt;=BJ17),FALSE),IFERROR(AND(VLOOKUP($E$3,Theme_Ranges[],2,0)&lt;=BJ17,VLOOKUP($E$3,Theme_Ranges[],3,0)&gt;=BJ17),FALSE)),BJ17,"")</f>
        <v/>
      </c>
      <c r="O17" s="41" t="str">
        <f>IF(OR(IFERROR(AND(VLOOKUP($E$2,Theme_Ranges[],2,0)&lt;=BK17,VLOOKUP($E$2,Theme_Ranges[],3,0)&gt;=BK17),FALSE),IFERROR(AND(VLOOKUP($E$3,Theme_Ranges[],2,0)&lt;=BK17,VLOOKUP($E$3,Theme_Ranges[],3,0)&gt;=BK17),FALSE)),BK17,"")</f>
        <v/>
      </c>
      <c r="P17" s="41" t="str">
        <f>IF(OR(IFERROR(AND(VLOOKUP($E$2,Theme_Ranges[],2,0)&lt;=BL17,VLOOKUP($E$2,Theme_Ranges[],3,0)&gt;=BL17),FALSE),IFERROR(AND(VLOOKUP($E$3,Theme_Ranges[],2,0)&lt;=BL17,VLOOKUP($E$3,Theme_Ranges[],3,0)&gt;=BL17),FALSE)),BL17,"")</f>
        <v/>
      </c>
      <c r="Q17" s="41" t="str">
        <f>IF(OR(IFERROR(AND(VLOOKUP($E$2,Theme_Ranges[],2,0)&lt;=BM17,VLOOKUP($E$2,Theme_Ranges[],3,0)&gt;=BM17),FALSE),IFERROR(AND(VLOOKUP($E$3,Theme_Ranges[],2,0)&lt;=BM17,VLOOKUP($E$3,Theme_Ranges[],3,0)&gt;=BM17),FALSE)),BM17,"")</f>
        <v/>
      </c>
      <c r="R17" s="41" t="str">
        <f>IF(OR(IFERROR(AND(VLOOKUP($E$2,Theme_Ranges[],2,0)&lt;=BN17,VLOOKUP($E$2,Theme_Ranges[],3,0)&gt;=BN17),FALSE),IFERROR(AND(VLOOKUP($E$3,Theme_Ranges[],2,0)&lt;=BN17,VLOOKUP($E$3,Theme_Ranges[],3,0)&gt;=BN17),FALSE)),BN17,"")</f>
        <v/>
      </c>
      <c r="S17" s="41" t="str">
        <f>IF(OR(IFERROR(AND(VLOOKUP($E$2,Theme_Ranges[],2,0)&lt;=BO17,VLOOKUP($E$2,Theme_Ranges[],3,0)&gt;=BO17),FALSE),IFERROR(AND(VLOOKUP($E$3,Theme_Ranges[],2,0)&lt;=BO17,VLOOKUP($E$3,Theme_Ranges[],3,0)&gt;=BO17),FALSE)),BO17,"")</f>
        <v/>
      </c>
      <c r="T17" s="41" t="str">
        <f>IF(OR(IFERROR(AND(VLOOKUP($E$2,Theme_Ranges[],2,0)&lt;=BP17,VLOOKUP($E$2,Theme_Ranges[],3,0)&gt;=BP17),FALSE),IFERROR(AND(VLOOKUP($E$3,Theme_Ranges[],2,0)&lt;=BP17,VLOOKUP($E$3,Theme_Ranges[],3,0)&gt;=BP17),FALSE)),BP17,"")</f>
        <v/>
      </c>
      <c r="U17" s="41" t="str">
        <f>IF(OR(IFERROR(AND(VLOOKUP($E$2,Theme_Ranges[],2,0)&lt;=BQ17,VLOOKUP($E$2,Theme_Ranges[],3,0)&gt;=BQ17),FALSE),IFERROR(AND(VLOOKUP($E$3,Theme_Ranges[],2,0)&lt;=BQ17,VLOOKUP($E$3,Theme_Ranges[],3,0)&gt;=BQ17),FALSE)),BQ17,"")</f>
        <v/>
      </c>
      <c r="V17" s="41" t="str">
        <f>IF(OR(IFERROR(AND(VLOOKUP($E$2,Theme_Ranges[],2,0)&lt;=BR17,VLOOKUP($E$2,Theme_Ranges[],3,0)&gt;=BR17),FALSE),IFERROR(AND(VLOOKUP($E$3,Theme_Ranges[],2,0)&lt;=BR17,VLOOKUP($E$3,Theme_Ranges[],3,0)&gt;=BR17),FALSE)),BR17,"")</f>
        <v/>
      </c>
      <c r="W17" s="41" t="str">
        <f>IF(OR(IFERROR(AND(VLOOKUP($E$2,Theme_Ranges[],2,0)&lt;=BS17,VLOOKUP($E$2,Theme_Ranges[],3,0)&gt;=BS17),FALSE),IFERROR(AND(VLOOKUP($E$3,Theme_Ranges[],2,0)&lt;=BS17,VLOOKUP($E$3,Theme_Ranges[],3,0)&gt;=BS17),FALSE)),BS17,"")</f>
        <v/>
      </c>
      <c r="X17" s="41" t="str">
        <f>IF(OR(IFERROR(AND(VLOOKUP($E$2,Theme_Ranges[],2,0)&lt;=BT17,VLOOKUP($E$2,Theme_Ranges[],3,0)&gt;=BT17),FALSE),IFERROR(AND(VLOOKUP($E$3,Theme_Ranges[],2,0)&lt;=BT17,VLOOKUP($E$3,Theme_Ranges[],3,0)&gt;=BT17),FALSE)),BT17,"")</f>
        <v/>
      </c>
      <c r="Y17" s="41" t="str">
        <f>IF(OR(IFERROR(AND(VLOOKUP($E$2,Theme_Ranges[],2,0)&lt;=BU17,VLOOKUP($E$2,Theme_Ranges[],3,0)&gt;=BU17),FALSE),IFERROR(AND(VLOOKUP($E$3,Theme_Ranges[],2,0)&lt;=BU17,VLOOKUP($E$3,Theme_Ranges[],3,0)&gt;=BU17),FALSE)),BU17,"")</f>
        <v/>
      </c>
      <c r="Z17" s="41" t="str">
        <f>IF(OR(IFERROR(AND(VLOOKUP($E$2,Theme_Ranges[],2,0)&lt;=BV17,VLOOKUP($E$2,Theme_Ranges[],3,0)&gt;=BV17),FALSE),IFERROR(AND(VLOOKUP($E$3,Theme_Ranges[],2,0)&lt;=BV17,VLOOKUP($E$3,Theme_Ranges[],3,0)&gt;=BV17),FALSE)),BV17,"")</f>
        <v/>
      </c>
      <c r="AA17" s="41" t="str">
        <f>IF(OR(IFERROR(AND(VLOOKUP($E$2,Theme_Ranges[],2,0)&lt;=BW17,VLOOKUP($E$2,Theme_Ranges[],3,0)&gt;=BW17),FALSE),IFERROR(AND(VLOOKUP($E$3,Theme_Ranges[],2,0)&lt;=BW17,VLOOKUP($E$3,Theme_Ranges[],3,0)&gt;=BW17),FALSE)),BW17,"")</f>
        <v/>
      </c>
      <c r="AB17" s="41" t="str">
        <f>IF(OR(IFERROR(AND(VLOOKUP($E$2,Theme_Ranges[],2,0)&lt;=BX17,VLOOKUP($E$2,Theme_Ranges[],3,0)&gt;=BX17),FALSE),IFERROR(AND(VLOOKUP($E$3,Theme_Ranges[],2,0)&lt;=BX17,VLOOKUP($E$3,Theme_Ranges[],3,0)&gt;=BX17),FALSE)),BX17,"")</f>
        <v/>
      </c>
      <c r="AC17" s="41" t="str">
        <f>IF(OR(IFERROR(AND(VLOOKUP($E$2,Theme_Ranges[],2,0)&lt;=BY17,VLOOKUP($E$2,Theme_Ranges[],3,0)&gt;=BY17),FALSE),IFERROR(AND(VLOOKUP($E$3,Theme_Ranges[],2,0)&lt;=BY17,VLOOKUP($E$3,Theme_Ranges[],3,0)&gt;=BY17),FALSE)),BY17,"")</f>
        <v/>
      </c>
      <c r="AD17" s="41" t="str">
        <f>IF(OR(IFERROR(AND(VLOOKUP($E$2,Theme_Ranges[],2,0)&lt;=BZ17,VLOOKUP($E$2,Theme_Ranges[],3,0)&gt;=BZ17),FALSE),IFERROR(AND(VLOOKUP($E$3,Theme_Ranges[],2,0)&lt;=BZ17,VLOOKUP($E$3,Theme_Ranges[],3,0)&gt;=BZ17),FALSE)),BZ17,"")</f>
        <v/>
      </c>
      <c r="AE17" s="41" t="str">
        <f>IF(OR(IFERROR(AND(VLOOKUP($E$2,Theme_Ranges[],2,0)&lt;=CA17,VLOOKUP($E$2,Theme_Ranges[],3,0)&gt;=CA17),FALSE),IFERROR(AND(VLOOKUP($E$3,Theme_Ranges[],2,0)&lt;=CA17,VLOOKUP($E$3,Theme_Ranges[],3,0)&gt;=CA17),FALSE)),CA17,"")</f>
        <v/>
      </c>
      <c r="AF17" s="41" t="str">
        <f>IF(OR(IFERROR(AND(VLOOKUP($E$2,Theme_Ranges[],2,0)&lt;=CB17,VLOOKUP($E$2,Theme_Ranges[],3,0)&gt;=CB17),FALSE),IFERROR(AND(VLOOKUP($E$3,Theme_Ranges[],2,0)&lt;=CB17,VLOOKUP($E$3,Theme_Ranges[],3,0)&gt;=CB17),FALSE)),CB17,"")</f>
        <v/>
      </c>
      <c r="AG17" s="41" t="str">
        <f>IF(OR(IFERROR(AND(VLOOKUP($E$2,Theme_Ranges[],2,0)&lt;=CC17,VLOOKUP($E$2,Theme_Ranges[],3,0)&gt;=CC17),FALSE),IFERROR(AND(VLOOKUP($E$3,Theme_Ranges[],2,0)&lt;=CC17,VLOOKUP($E$3,Theme_Ranges[],3,0)&gt;=CC17),FALSE)),CC17,"")</f>
        <v/>
      </c>
      <c r="AH17" s="41" t="str">
        <f>IF(OR(IFERROR(AND(VLOOKUP($E$2,Theme_Ranges[],2,0)&lt;=CD17,VLOOKUP($E$2,Theme_Ranges[],3,0)&gt;=CD17),FALSE),IFERROR(AND(VLOOKUP($E$3,Theme_Ranges[],2,0)&lt;=CD17,VLOOKUP($E$3,Theme_Ranges[],3,0)&gt;=CD17),FALSE)),CD17,"")</f>
        <v/>
      </c>
      <c r="AI17" s="41" t="str">
        <f>IF(OR(IFERROR(AND(VLOOKUP($E$2,Theme_Ranges[],2,0)&lt;=CE17,VLOOKUP($E$2,Theme_Ranges[],3,0)&gt;=CE17),FALSE),IFERROR(AND(VLOOKUP($E$3,Theme_Ranges[],2,0)&lt;=CE17,VLOOKUP($E$3,Theme_Ranges[],3,0)&gt;=CE17),FALSE)),CE17,"")</f>
        <v/>
      </c>
      <c r="AJ17" s="41" t="str">
        <f>IF(OR(IFERROR(AND(VLOOKUP($E$2,Theme_Ranges[],2,0)&lt;=CF17,VLOOKUP($E$2,Theme_Ranges[],3,0)&gt;=CF17),FALSE),IFERROR(AND(VLOOKUP($E$3,Theme_Ranges[],2,0)&lt;=CF17,VLOOKUP($E$3,Theme_Ranges[],3,0)&gt;=CF17),FALSE)),CF17,"")</f>
        <v/>
      </c>
      <c r="AK17" s="41" t="str">
        <f>IF(OR(IFERROR(AND(VLOOKUP($E$2,Theme_Ranges[],2,0)&lt;=CG17,VLOOKUP($E$2,Theme_Ranges[],3,0)&gt;=CG17),FALSE),IFERROR(AND(VLOOKUP($E$3,Theme_Ranges[],2,0)&lt;=CG17,VLOOKUP($E$3,Theme_Ranges[],3,0)&gt;=CG17),FALSE)),CG17,"")</f>
        <v/>
      </c>
      <c r="AL17" s="41" t="str">
        <f>IF(OR(IFERROR(AND(VLOOKUP($E$2,Theme_Ranges[],2,0)&lt;=CH17,VLOOKUP($E$2,Theme_Ranges[],3,0)&gt;=CH17),FALSE),IFERROR(AND(VLOOKUP($E$3,Theme_Ranges[],2,0)&lt;=CH17,VLOOKUP($E$3,Theme_Ranges[],3,0)&gt;=CH17),FALSE)),CH17,"")</f>
        <v/>
      </c>
      <c r="AM17" s="41" t="str">
        <f>IF(OR(IFERROR(AND(VLOOKUP($E$2,Theme_Ranges[],2,0)&lt;=CI17,VLOOKUP($E$2,Theme_Ranges[],3,0)&gt;=CI17),FALSE),IFERROR(AND(VLOOKUP($E$3,Theme_Ranges[],2,0)&lt;=CI17,VLOOKUP($E$3,Theme_Ranges[],3,0)&gt;=CI17),FALSE)),CI17,"")</f>
        <v/>
      </c>
      <c r="AN17" s="41" t="str">
        <f>IF(OR(IFERROR(AND(VLOOKUP($E$2,Theme_Ranges[],2,0)&lt;=CJ17,VLOOKUP($E$2,Theme_Ranges[],3,0)&gt;=CJ17),FALSE),IFERROR(AND(VLOOKUP($E$3,Theme_Ranges[],2,0)&lt;=CJ17,VLOOKUP($E$3,Theme_Ranges[],3,0)&gt;=CJ17),FALSE)),CJ17,"")</f>
        <v/>
      </c>
      <c r="AO17" s="79"/>
      <c r="AP17" s="49" t="str">
        <f t="shared" si="37"/>
        <v/>
      </c>
      <c r="AQ17" s="50" t="str">
        <f t="shared" si="38"/>
        <v/>
      </c>
      <c r="AR17" s="50" t="str">
        <f t="shared" si="39"/>
        <v/>
      </c>
      <c r="AS17" s="51" t="str">
        <f t="shared" si="40"/>
        <v/>
      </c>
      <c r="AT17" s="40"/>
      <c r="AU17" s="40"/>
      <c r="AV17" s="5">
        <f>VLOOKUP($AV$8,Theme_Ranges[],3,0)</f>
        <v>5</v>
      </c>
      <c r="AW17" s="5">
        <f t="shared" si="41"/>
        <v>0</v>
      </c>
      <c r="AX17" s="5">
        <f t="shared" si="42"/>
        <v>0</v>
      </c>
      <c r="AY17" s="5">
        <f t="shared" si="43"/>
        <v>0</v>
      </c>
      <c r="AZ17" s="5">
        <f t="shared" si="44"/>
        <v>0</v>
      </c>
      <c r="BA17" s="5">
        <f t="shared" si="45"/>
        <v>0</v>
      </c>
      <c r="BB17" s="40"/>
      <c r="BC17" s="42" t="str">
        <f>IF($D17="","",VLOOKUP($A17&amp;G$6,Data_Table_1[[Full Name Theme Conc]:[Theme Ranking]],8,0))</f>
        <v/>
      </c>
      <c r="BD17" s="42" t="str">
        <f>IF($D17="","",VLOOKUP($A17&amp;H$6,Data_Table_1[[Full Name Theme Conc]:[Theme Ranking]],8,0))</f>
        <v/>
      </c>
      <c r="BE17" s="42" t="str">
        <f>IF($D17="","",VLOOKUP($A17&amp;I$6,Data_Table_1[[Full Name Theme Conc]:[Theme Ranking]],8,0))</f>
        <v/>
      </c>
      <c r="BF17" s="42" t="str">
        <f>IF($D17="","",VLOOKUP($A17&amp;J$6,Data_Table_1[[Full Name Theme Conc]:[Theme Ranking]],8,0))</f>
        <v/>
      </c>
      <c r="BG17" s="42" t="str">
        <f>IF($D17="","",VLOOKUP($A17&amp;K$6,Data_Table_1[[Full Name Theme Conc]:[Theme Ranking]],8,0))</f>
        <v/>
      </c>
      <c r="BH17" s="42" t="str">
        <f>IF($D17="","",VLOOKUP($A17&amp;L$6,Data_Table_1[[Full Name Theme Conc]:[Theme Ranking]],8,0))</f>
        <v/>
      </c>
      <c r="BI17" s="42" t="str">
        <f>IF($D17="","",VLOOKUP($A17&amp;M$6,Data_Table_1[[Full Name Theme Conc]:[Theme Ranking]],8,0))</f>
        <v/>
      </c>
      <c r="BJ17" s="42" t="str">
        <f>IF($D17="","",VLOOKUP($A17&amp;N$6,Data_Table_1[[Full Name Theme Conc]:[Theme Ranking]],8,0))</f>
        <v/>
      </c>
      <c r="BK17" s="42" t="str">
        <f>IF($D17="","",VLOOKUP($A17&amp;O$6,Data_Table_1[[Full Name Theme Conc]:[Theme Ranking]],8,0))</f>
        <v/>
      </c>
      <c r="BL17" s="42" t="str">
        <f>IF($D17="","",VLOOKUP($A17&amp;P$6,Data_Table_1[[Full Name Theme Conc]:[Theme Ranking]],8,0))</f>
        <v/>
      </c>
      <c r="BM17" s="42" t="str">
        <f>IF($D17="","",VLOOKUP($A17&amp;Q$6,Data_Table_1[[Full Name Theme Conc]:[Theme Ranking]],8,0))</f>
        <v/>
      </c>
      <c r="BN17" s="42" t="str">
        <f>IF($D17="","",VLOOKUP($A17&amp;R$6,Data_Table_1[[Full Name Theme Conc]:[Theme Ranking]],8,0))</f>
        <v/>
      </c>
      <c r="BO17" s="42" t="str">
        <f>IF($D17="","",VLOOKUP($A17&amp;S$6,Data_Table_1[[Full Name Theme Conc]:[Theme Ranking]],8,0))</f>
        <v/>
      </c>
      <c r="BP17" s="42" t="str">
        <f>IF($D17="","",VLOOKUP($A17&amp;T$6,Data_Table_1[[Full Name Theme Conc]:[Theme Ranking]],8,0))</f>
        <v/>
      </c>
      <c r="BQ17" s="42" t="str">
        <f>IF($D17="","",VLOOKUP($A17&amp;U$6,Data_Table_1[[Full Name Theme Conc]:[Theme Ranking]],8,0))</f>
        <v/>
      </c>
      <c r="BR17" s="42" t="str">
        <f>IF($D17="","",VLOOKUP($A17&amp;V$6,Data_Table_1[[Full Name Theme Conc]:[Theme Ranking]],8,0))</f>
        <v/>
      </c>
      <c r="BS17" s="42" t="str">
        <f>IF($D17="","",VLOOKUP($A17&amp;W$6,Data_Table_1[[Full Name Theme Conc]:[Theme Ranking]],8,0))</f>
        <v/>
      </c>
      <c r="BT17" s="42" t="str">
        <f>IF($D17="","",VLOOKUP($A17&amp;X$6,Data_Table_1[[Full Name Theme Conc]:[Theme Ranking]],8,0))</f>
        <v/>
      </c>
      <c r="BU17" s="42" t="str">
        <f>IF($D17="","",VLOOKUP($A17&amp;Y$6,Data_Table_1[[Full Name Theme Conc]:[Theme Ranking]],8,0))</f>
        <v/>
      </c>
      <c r="BV17" s="42" t="str">
        <f>IF($D17="","",VLOOKUP($A17&amp;Z$6,Data_Table_1[[Full Name Theme Conc]:[Theme Ranking]],8,0))</f>
        <v/>
      </c>
      <c r="BW17" s="42" t="str">
        <f>IF($D17="","",VLOOKUP($A17&amp;AA$6,Data_Table_1[[Full Name Theme Conc]:[Theme Ranking]],8,0))</f>
        <v/>
      </c>
      <c r="BX17" s="42" t="str">
        <f>IF($D17="","",VLOOKUP($A17&amp;AB$6,Data_Table_1[[Full Name Theme Conc]:[Theme Ranking]],8,0))</f>
        <v/>
      </c>
      <c r="BY17" s="42" t="str">
        <f>IF($D17="","",VLOOKUP($A17&amp;AC$6,Data_Table_1[[Full Name Theme Conc]:[Theme Ranking]],8,0))</f>
        <v/>
      </c>
      <c r="BZ17" s="42" t="str">
        <f>IF($D17="","",VLOOKUP($A17&amp;AD$6,Data_Table_1[[Full Name Theme Conc]:[Theme Ranking]],8,0))</f>
        <v/>
      </c>
      <c r="CA17" s="42" t="str">
        <f>IF($D17="","",VLOOKUP($A17&amp;AE$6,Data_Table_1[[Full Name Theme Conc]:[Theme Ranking]],8,0))</f>
        <v/>
      </c>
      <c r="CB17" s="42" t="str">
        <f>IF($D17="","",VLOOKUP($A17&amp;AF$6,Data_Table_1[[Full Name Theme Conc]:[Theme Ranking]],8,0))</f>
        <v/>
      </c>
      <c r="CC17" s="42" t="str">
        <f>IF($D17="","",VLOOKUP($A17&amp;AG$6,Data_Table_1[[Full Name Theme Conc]:[Theme Ranking]],8,0))</f>
        <v/>
      </c>
      <c r="CD17" s="42" t="str">
        <f>IF($D17="","",VLOOKUP($A17&amp;AH$6,Data_Table_1[[Full Name Theme Conc]:[Theme Ranking]],8,0))</f>
        <v/>
      </c>
      <c r="CE17" s="42" t="str">
        <f>IF($D17="","",VLOOKUP($A17&amp;AI$6,Data_Table_1[[Full Name Theme Conc]:[Theme Ranking]],8,0))</f>
        <v/>
      </c>
      <c r="CF17" s="42" t="str">
        <f>IF($D17="","",VLOOKUP($A17&amp;AJ$6,Data_Table_1[[Full Name Theme Conc]:[Theme Ranking]],8,0))</f>
        <v/>
      </c>
      <c r="CG17" s="42" t="str">
        <f>IF($D17="","",VLOOKUP($A17&amp;AK$6,Data_Table_1[[Full Name Theme Conc]:[Theme Ranking]],8,0))</f>
        <v/>
      </c>
      <c r="CH17" s="42" t="str">
        <f>IF($D17="","",VLOOKUP($A17&amp;AL$6,Data_Table_1[[Full Name Theme Conc]:[Theme Ranking]],8,0))</f>
        <v/>
      </c>
      <c r="CI17" s="42" t="str">
        <f>IF($D17="","",VLOOKUP($A17&amp;AM$6,Data_Table_1[[Full Name Theme Conc]:[Theme Ranking]],8,0))</f>
        <v/>
      </c>
      <c r="CJ17" s="42" t="str">
        <f>IF($D17="","",VLOOKUP($A17&amp;AN$6,Data_Table_1[[Full Name Theme Conc]:[Theme Ranking]],8,0))</f>
        <v/>
      </c>
      <c r="CM17" s="42" t="str">
        <f>IF(AND(VLOOKUP($E$2,Theme_Ranges[],2,0)&lt;=BC17,VLOOKUP($E$2,Theme_Ranges[],3,0)&gt;=BC17),BC17,"")</f>
        <v/>
      </c>
      <c r="CN17" s="42" t="str">
        <f>IF(AND(VLOOKUP($E$2,Theme_Ranges[],2,0)&lt;=BD17,VLOOKUP($E$2,Theme_Ranges[],3,0)&gt;=BD17),BD17,"")</f>
        <v/>
      </c>
      <c r="CO17" s="42" t="str">
        <f>IF(AND(VLOOKUP($E$2,Theme_Ranges[],2,0)&lt;=BE17,VLOOKUP($E$2,Theme_Ranges[],3,0)&gt;=BE17),BE17,"")</f>
        <v/>
      </c>
      <c r="CP17" s="42" t="str">
        <f>IF(AND(VLOOKUP($E$2,Theme_Ranges[],2,0)&lt;=BF17,VLOOKUP($E$2,Theme_Ranges[],3,0)&gt;=BF17),BF17,"")</f>
        <v/>
      </c>
      <c r="CQ17" s="42" t="str">
        <f>IF(AND(VLOOKUP($E$2,Theme_Ranges[],2,0)&lt;=BG17,VLOOKUP($E$2,Theme_Ranges[],3,0)&gt;=BG17),BG17,"")</f>
        <v/>
      </c>
      <c r="CR17" s="42" t="str">
        <f>IF(AND(VLOOKUP($E$2,Theme_Ranges[],2,0)&lt;=BH17,VLOOKUP($E$2,Theme_Ranges[],3,0)&gt;=BH17),BH17,"")</f>
        <v/>
      </c>
      <c r="CS17" s="42" t="str">
        <f>IF(AND(VLOOKUP($E$2,Theme_Ranges[],2,0)&lt;=BI17,VLOOKUP($E$2,Theme_Ranges[],3,0)&gt;=BI17),BI17,"")</f>
        <v/>
      </c>
      <c r="CT17" s="42" t="str">
        <f>IF(AND(VLOOKUP($E$2,Theme_Ranges[],2,0)&lt;=BJ17,VLOOKUP($E$2,Theme_Ranges[],3,0)&gt;=BJ17),BJ17,"")</f>
        <v/>
      </c>
      <c r="CU17" s="42" t="str">
        <f>IF(AND(VLOOKUP($E$2,Theme_Ranges[],2,0)&lt;=BK17,VLOOKUP($E$2,Theme_Ranges[],3,0)&gt;=BK17),BK17,"")</f>
        <v/>
      </c>
      <c r="CV17" s="42" t="str">
        <f>IF(AND(VLOOKUP($E$2,Theme_Ranges[],2,0)&lt;=BL17,VLOOKUP($E$2,Theme_Ranges[],3,0)&gt;=BL17),BL17,"")</f>
        <v/>
      </c>
      <c r="CW17" s="42" t="str">
        <f>IF(AND(VLOOKUP($E$2,Theme_Ranges[],2,0)&lt;=BM17,VLOOKUP($E$2,Theme_Ranges[],3,0)&gt;=BM17),BM17,"")</f>
        <v/>
      </c>
      <c r="CX17" s="42" t="str">
        <f>IF(AND(VLOOKUP($E$2,Theme_Ranges[],2,0)&lt;=BN17,VLOOKUP($E$2,Theme_Ranges[],3,0)&gt;=BN17),BN17,"")</f>
        <v/>
      </c>
      <c r="CY17" s="42" t="str">
        <f>IF(AND(VLOOKUP($E$2,Theme_Ranges[],2,0)&lt;=BO17,VLOOKUP($E$2,Theme_Ranges[],3,0)&gt;=BO17),BO17,"")</f>
        <v/>
      </c>
      <c r="CZ17" s="42" t="str">
        <f>IF(AND(VLOOKUP($E$2,Theme_Ranges[],2,0)&lt;=BP17,VLOOKUP($E$2,Theme_Ranges[],3,0)&gt;=BP17),BP17,"")</f>
        <v/>
      </c>
      <c r="DA17" s="42" t="str">
        <f>IF(AND(VLOOKUP($E$2,Theme_Ranges[],2,0)&lt;=BQ17,VLOOKUP($E$2,Theme_Ranges[],3,0)&gt;=BQ17),BQ17,"")</f>
        <v/>
      </c>
      <c r="DB17" s="42" t="str">
        <f>IF(AND(VLOOKUP($E$2,Theme_Ranges[],2,0)&lt;=BR17,VLOOKUP($E$2,Theme_Ranges[],3,0)&gt;=BR17),BR17,"")</f>
        <v/>
      </c>
      <c r="DC17" s="42" t="str">
        <f>IF(AND(VLOOKUP($E$2,Theme_Ranges[],2,0)&lt;=BS17,VLOOKUP($E$2,Theme_Ranges[],3,0)&gt;=BS17),BS17,"")</f>
        <v/>
      </c>
      <c r="DD17" s="42" t="str">
        <f>IF(AND(VLOOKUP($E$2,Theme_Ranges[],2,0)&lt;=BT17,VLOOKUP($E$2,Theme_Ranges[],3,0)&gt;=BT17),BT17,"")</f>
        <v/>
      </c>
      <c r="DE17" s="42" t="str">
        <f>IF(AND(VLOOKUP($E$2,Theme_Ranges[],2,0)&lt;=BU17,VLOOKUP($E$2,Theme_Ranges[],3,0)&gt;=BU17),BU17,"")</f>
        <v/>
      </c>
      <c r="DF17" s="42" t="str">
        <f>IF(AND(VLOOKUP($E$2,Theme_Ranges[],2,0)&lt;=BV17,VLOOKUP($E$2,Theme_Ranges[],3,0)&gt;=BV17),BV17,"")</f>
        <v/>
      </c>
      <c r="DG17" s="42" t="str">
        <f>IF(AND(VLOOKUP($E$2,Theme_Ranges[],2,0)&lt;=BW17,VLOOKUP($E$2,Theme_Ranges[],3,0)&gt;=BW17),BW17,"")</f>
        <v/>
      </c>
      <c r="DH17" s="42" t="str">
        <f>IF(AND(VLOOKUP($E$2,Theme_Ranges[],2,0)&lt;=BX17,VLOOKUP($E$2,Theme_Ranges[],3,0)&gt;=BX17),BX17,"")</f>
        <v/>
      </c>
      <c r="DI17" s="42" t="str">
        <f>IF(AND(VLOOKUP($E$2,Theme_Ranges[],2,0)&lt;=BY17,VLOOKUP($E$2,Theme_Ranges[],3,0)&gt;=BY17),BY17,"")</f>
        <v/>
      </c>
      <c r="DJ17" s="42" t="str">
        <f>IF(AND(VLOOKUP($E$2,Theme_Ranges[],2,0)&lt;=BZ17,VLOOKUP($E$2,Theme_Ranges[],3,0)&gt;=BZ17),BZ17,"")</f>
        <v/>
      </c>
      <c r="DK17" s="42" t="str">
        <f>IF(AND(VLOOKUP($E$2,Theme_Ranges[],2,0)&lt;=CA17,VLOOKUP($E$2,Theme_Ranges[],3,0)&gt;=CA17),CA17,"")</f>
        <v/>
      </c>
      <c r="DL17" s="42" t="str">
        <f>IF(AND(VLOOKUP($E$2,Theme_Ranges[],2,0)&lt;=CB17,VLOOKUP($E$2,Theme_Ranges[],3,0)&gt;=CB17),CB17,"")</f>
        <v/>
      </c>
      <c r="DM17" s="42" t="str">
        <f>IF(AND(VLOOKUP($E$2,Theme_Ranges[],2,0)&lt;=CC17,VLOOKUP($E$2,Theme_Ranges[],3,0)&gt;=CC17),CC17,"")</f>
        <v/>
      </c>
      <c r="DN17" s="42" t="str">
        <f>IF(AND(VLOOKUP($E$2,Theme_Ranges[],2,0)&lt;=CD17,VLOOKUP($E$2,Theme_Ranges[],3,0)&gt;=CD17),CD17,"")</f>
        <v/>
      </c>
      <c r="DO17" s="42" t="str">
        <f>IF(AND(VLOOKUP($E$2,Theme_Ranges[],2,0)&lt;=CE17,VLOOKUP($E$2,Theme_Ranges[],3,0)&gt;=CE17),CE17,"")</f>
        <v/>
      </c>
      <c r="DP17" s="42" t="str">
        <f>IF(AND(VLOOKUP($E$2,Theme_Ranges[],2,0)&lt;=CF17,VLOOKUP($E$2,Theme_Ranges[],3,0)&gt;=CF17),CF17,"")</f>
        <v/>
      </c>
      <c r="DQ17" s="42" t="str">
        <f>IF(AND(VLOOKUP($E$2,Theme_Ranges[],2,0)&lt;=CG17,VLOOKUP($E$2,Theme_Ranges[],3,0)&gt;=CG17),CG17,"")</f>
        <v/>
      </c>
      <c r="DR17" s="42" t="str">
        <f>IF(AND(VLOOKUP($E$2,Theme_Ranges[],2,0)&lt;=CH17,VLOOKUP($E$2,Theme_Ranges[],3,0)&gt;=CH17),CH17,"")</f>
        <v/>
      </c>
      <c r="DS17" s="42" t="str">
        <f>IF(AND(VLOOKUP($E$2,Theme_Ranges[],2,0)&lt;=CI17,VLOOKUP($E$2,Theme_Ranges[],3,0)&gt;=CI17),CI17,"")</f>
        <v/>
      </c>
      <c r="DT17" s="42" t="str">
        <f>IF(AND(VLOOKUP($E$2,Theme_Ranges[],2,0)&lt;=CJ17,VLOOKUP($E$2,Theme_Ranges[],3,0)&gt;=CJ17),CJ17,"")</f>
        <v/>
      </c>
    </row>
    <row r="18" spans="1:124" ht="19.2" x14ac:dyDescent="0.5">
      <c r="A18" s="38" t="str">
        <f t="shared" si="36"/>
        <v xml:space="preserve"> </v>
      </c>
      <c r="B18" s="39" t="str">
        <f>IF('Raw Data'!B13="","",'Raw Data'!B13)</f>
        <v/>
      </c>
      <c r="C18" s="39" t="str">
        <f>IF('Raw Data'!C13="","",'Raw Data'!C13)</f>
        <v/>
      </c>
      <c r="D18" s="39" t="str">
        <f>IF('Raw Data'!D13="","",'Raw Data'!D13)</f>
        <v/>
      </c>
      <c r="E18" s="39" t="str">
        <f>IF('Raw Data'!E13="","",'Raw Data'!E13)</f>
        <v/>
      </c>
      <c r="F18" s="71"/>
      <c r="G18" s="41" t="str">
        <f>IF(OR(IFERROR(AND(VLOOKUP($E$2,Theme_Ranges[],2,0)&lt;=BC18,VLOOKUP($E$2,Theme_Ranges[],3,0)&gt;=BC18),FALSE),IFERROR(AND(VLOOKUP($E$3,Theme_Ranges[],2,0)&lt;=BC18,VLOOKUP($E$3,Theme_Ranges[],3,0)&gt;=BC18),FALSE)),BC18,"")</f>
        <v/>
      </c>
      <c r="H18" s="41" t="str">
        <f>IF(OR(IFERROR(AND(VLOOKUP($E$2,Theme_Ranges[],2,0)&lt;=BD18,VLOOKUP($E$2,Theme_Ranges[],3,0)&gt;=BD18),FALSE),IFERROR(AND(VLOOKUP($E$3,Theme_Ranges[],2,0)&lt;=BD18,VLOOKUP($E$3,Theme_Ranges[],3,0)&gt;=BD18),FALSE)),BD18,"")</f>
        <v/>
      </c>
      <c r="I18" s="41" t="str">
        <f>IF(OR(IFERROR(AND(VLOOKUP($E$2,Theme_Ranges[],2,0)&lt;=BE18,VLOOKUP($E$2,Theme_Ranges[],3,0)&gt;=BE18),FALSE),IFERROR(AND(VLOOKUP($E$3,Theme_Ranges[],2,0)&lt;=BE18,VLOOKUP($E$3,Theme_Ranges[],3,0)&gt;=BE18),FALSE)),BE18,"")</f>
        <v/>
      </c>
      <c r="J18" s="41" t="str">
        <f>IF(OR(IFERROR(AND(VLOOKUP($E$2,Theme_Ranges[],2,0)&lt;=BF18,VLOOKUP($E$2,Theme_Ranges[],3,0)&gt;=BF18),FALSE),IFERROR(AND(VLOOKUP($E$3,Theme_Ranges[],2,0)&lt;=BF18,VLOOKUP($E$3,Theme_Ranges[],3,0)&gt;=BF18),FALSE)),BF18,"")</f>
        <v/>
      </c>
      <c r="K18" s="41" t="str">
        <f>IF(OR(IFERROR(AND(VLOOKUP($E$2,Theme_Ranges[],2,0)&lt;=BG18,VLOOKUP($E$2,Theme_Ranges[],3,0)&gt;=BG18),FALSE),IFERROR(AND(VLOOKUP($E$3,Theme_Ranges[],2,0)&lt;=BG18,VLOOKUP($E$3,Theme_Ranges[],3,0)&gt;=BG18),FALSE)),BG18,"")</f>
        <v/>
      </c>
      <c r="L18" s="41" t="str">
        <f>IF(OR(IFERROR(AND(VLOOKUP($E$2,Theme_Ranges[],2,0)&lt;=BH18,VLOOKUP($E$2,Theme_Ranges[],3,0)&gt;=BH18),FALSE),IFERROR(AND(VLOOKUP($E$3,Theme_Ranges[],2,0)&lt;=BH18,VLOOKUP($E$3,Theme_Ranges[],3,0)&gt;=BH18),FALSE)),BH18,"")</f>
        <v/>
      </c>
      <c r="M18" s="41" t="str">
        <f>IF(OR(IFERROR(AND(VLOOKUP($E$2,Theme_Ranges[],2,0)&lt;=BI18,VLOOKUP($E$2,Theme_Ranges[],3,0)&gt;=BI18),FALSE),IFERROR(AND(VLOOKUP($E$3,Theme_Ranges[],2,0)&lt;=BI18,VLOOKUP($E$3,Theme_Ranges[],3,0)&gt;=BI18),FALSE)),BI18,"")</f>
        <v/>
      </c>
      <c r="N18" s="41" t="str">
        <f>IF(OR(IFERROR(AND(VLOOKUP($E$2,Theme_Ranges[],2,0)&lt;=BJ18,VLOOKUP($E$2,Theme_Ranges[],3,0)&gt;=BJ18),FALSE),IFERROR(AND(VLOOKUP($E$3,Theme_Ranges[],2,0)&lt;=BJ18,VLOOKUP($E$3,Theme_Ranges[],3,0)&gt;=BJ18),FALSE)),BJ18,"")</f>
        <v/>
      </c>
      <c r="O18" s="41" t="str">
        <f>IF(OR(IFERROR(AND(VLOOKUP($E$2,Theme_Ranges[],2,0)&lt;=BK18,VLOOKUP($E$2,Theme_Ranges[],3,0)&gt;=BK18),FALSE),IFERROR(AND(VLOOKUP($E$3,Theme_Ranges[],2,0)&lt;=BK18,VLOOKUP($E$3,Theme_Ranges[],3,0)&gt;=BK18),FALSE)),BK18,"")</f>
        <v/>
      </c>
      <c r="P18" s="41" t="str">
        <f>IF(OR(IFERROR(AND(VLOOKUP($E$2,Theme_Ranges[],2,0)&lt;=BL18,VLOOKUP($E$2,Theme_Ranges[],3,0)&gt;=BL18),FALSE),IFERROR(AND(VLOOKUP($E$3,Theme_Ranges[],2,0)&lt;=BL18,VLOOKUP($E$3,Theme_Ranges[],3,0)&gt;=BL18),FALSE)),BL18,"")</f>
        <v/>
      </c>
      <c r="Q18" s="41" t="str">
        <f>IF(OR(IFERROR(AND(VLOOKUP($E$2,Theme_Ranges[],2,0)&lt;=BM18,VLOOKUP($E$2,Theme_Ranges[],3,0)&gt;=BM18),FALSE),IFERROR(AND(VLOOKUP($E$3,Theme_Ranges[],2,0)&lt;=BM18,VLOOKUP($E$3,Theme_Ranges[],3,0)&gt;=BM18),FALSE)),BM18,"")</f>
        <v/>
      </c>
      <c r="R18" s="41" t="str">
        <f>IF(OR(IFERROR(AND(VLOOKUP($E$2,Theme_Ranges[],2,0)&lt;=BN18,VLOOKUP($E$2,Theme_Ranges[],3,0)&gt;=BN18),FALSE),IFERROR(AND(VLOOKUP($E$3,Theme_Ranges[],2,0)&lt;=BN18,VLOOKUP($E$3,Theme_Ranges[],3,0)&gt;=BN18),FALSE)),BN18,"")</f>
        <v/>
      </c>
      <c r="S18" s="41" t="str">
        <f>IF(OR(IFERROR(AND(VLOOKUP($E$2,Theme_Ranges[],2,0)&lt;=BO18,VLOOKUP($E$2,Theme_Ranges[],3,0)&gt;=BO18),FALSE),IFERROR(AND(VLOOKUP($E$3,Theme_Ranges[],2,0)&lt;=BO18,VLOOKUP($E$3,Theme_Ranges[],3,0)&gt;=BO18),FALSE)),BO18,"")</f>
        <v/>
      </c>
      <c r="T18" s="41" t="str">
        <f>IF(OR(IFERROR(AND(VLOOKUP($E$2,Theme_Ranges[],2,0)&lt;=BP18,VLOOKUP($E$2,Theme_Ranges[],3,0)&gt;=BP18),FALSE),IFERROR(AND(VLOOKUP($E$3,Theme_Ranges[],2,0)&lt;=BP18,VLOOKUP($E$3,Theme_Ranges[],3,0)&gt;=BP18),FALSE)),BP18,"")</f>
        <v/>
      </c>
      <c r="U18" s="41" t="str">
        <f>IF(OR(IFERROR(AND(VLOOKUP($E$2,Theme_Ranges[],2,0)&lt;=BQ18,VLOOKUP($E$2,Theme_Ranges[],3,0)&gt;=BQ18),FALSE),IFERROR(AND(VLOOKUP($E$3,Theme_Ranges[],2,0)&lt;=BQ18,VLOOKUP($E$3,Theme_Ranges[],3,0)&gt;=BQ18),FALSE)),BQ18,"")</f>
        <v/>
      </c>
      <c r="V18" s="41" t="str">
        <f>IF(OR(IFERROR(AND(VLOOKUP($E$2,Theme_Ranges[],2,0)&lt;=BR18,VLOOKUP($E$2,Theme_Ranges[],3,0)&gt;=BR18),FALSE),IFERROR(AND(VLOOKUP($E$3,Theme_Ranges[],2,0)&lt;=BR18,VLOOKUP($E$3,Theme_Ranges[],3,0)&gt;=BR18),FALSE)),BR18,"")</f>
        <v/>
      </c>
      <c r="W18" s="41" t="str">
        <f>IF(OR(IFERROR(AND(VLOOKUP($E$2,Theme_Ranges[],2,0)&lt;=BS18,VLOOKUP($E$2,Theme_Ranges[],3,0)&gt;=BS18),FALSE),IFERROR(AND(VLOOKUP($E$3,Theme_Ranges[],2,0)&lt;=BS18,VLOOKUP($E$3,Theme_Ranges[],3,0)&gt;=BS18),FALSE)),BS18,"")</f>
        <v/>
      </c>
      <c r="X18" s="41" t="str">
        <f>IF(OR(IFERROR(AND(VLOOKUP($E$2,Theme_Ranges[],2,0)&lt;=BT18,VLOOKUP($E$2,Theme_Ranges[],3,0)&gt;=BT18),FALSE),IFERROR(AND(VLOOKUP($E$3,Theme_Ranges[],2,0)&lt;=BT18,VLOOKUP($E$3,Theme_Ranges[],3,0)&gt;=BT18),FALSE)),BT18,"")</f>
        <v/>
      </c>
      <c r="Y18" s="41" t="str">
        <f>IF(OR(IFERROR(AND(VLOOKUP($E$2,Theme_Ranges[],2,0)&lt;=BU18,VLOOKUP($E$2,Theme_Ranges[],3,0)&gt;=BU18),FALSE),IFERROR(AND(VLOOKUP($E$3,Theme_Ranges[],2,0)&lt;=BU18,VLOOKUP($E$3,Theme_Ranges[],3,0)&gt;=BU18),FALSE)),BU18,"")</f>
        <v/>
      </c>
      <c r="Z18" s="41" t="str">
        <f>IF(OR(IFERROR(AND(VLOOKUP($E$2,Theme_Ranges[],2,0)&lt;=BV18,VLOOKUP($E$2,Theme_Ranges[],3,0)&gt;=BV18),FALSE),IFERROR(AND(VLOOKUP($E$3,Theme_Ranges[],2,0)&lt;=BV18,VLOOKUP($E$3,Theme_Ranges[],3,0)&gt;=BV18),FALSE)),BV18,"")</f>
        <v/>
      </c>
      <c r="AA18" s="41" t="str">
        <f>IF(OR(IFERROR(AND(VLOOKUP($E$2,Theme_Ranges[],2,0)&lt;=BW18,VLOOKUP($E$2,Theme_Ranges[],3,0)&gt;=BW18),FALSE),IFERROR(AND(VLOOKUP($E$3,Theme_Ranges[],2,0)&lt;=BW18,VLOOKUP($E$3,Theme_Ranges[],3,0)&gt;=BW18),FALSE)),BW18,"")</f>
        <v/>
      </c>
      <c r="AB18" s="41" t="str">
        <f>IF(OR(IFERROR(AND(VLOOKUP($E$2,Theme_Ranges[],2,0)&lt;=BX18,VLOOKUP($E$2,Theme_Ranges[],3,0)&gt;=BX18),FALSE),IFERROR(AND(VLOOKUP($E$3,Theme_Ranges[],2,0)&lt;=BX18,VLOOKUP($E$3,Theme_Ranges[],3,0)&gt;=BX18),FALSE)),BX18,"")</f>
        <v/>
      </c>
      <c r="AC18" s="41" t="str">
        <f>IF(OR(IFERROR(AND(VLOOKUP($E$2,Theme_Ranges[],2,0)&lt;=BY18,VLOOKUP($E$2,Theme_Ranges[],3,0)&gt;=BY18),FALSE),IFERROR(AND(VLOOKUP($E$3,Theme_Ranges[],2,0)&lt;=BY18,VLOOKUP($E$3,Theme_Ranges[],3,0)&gt;=BY18),FALSE)),BY18,"")</f>
        <v/>
      </c>
      <c r="AD18" s="41" t="str">
        <f>IF(OR(IFERROR(AND(VLOOKUP($E$2,Theme_Ranges[],2,0)&lt;=BZ18,VLOOKUP($E$2,Theme_Ranges[],3,0)&gt;=BZ18),FALSE),IFERROR(AND(VLOOKUP($E$3,Theme_Ranges[],2,0)&lt;=BZ18,VLOOKUP($E$3,Theme_Ranges[],3,0)&gt;=BZ18),FALSE)),BZ18,"")</f>
        <v/>
      </c>
      <c r="AE18" s="41" t="str">
        <f>IF(OR(IFERROR(AND(VLOOKUP($E$2,Theme_Ranges[],2,0)&lt;=CA18,VLOOKUP($E$2,Theme_Ranges[],3,0)&gt;=CA18),FALSE),IFERROR(AND(VLOOKUP($E$3,Theme_Ranges[],2,0)&lt;=CA18,VLOOKUP($E$3,Theme_Ranges[],3,0)&gt;=CA18),FALSE)),CA18,"")</f>
        <v/>
      </c>
      <c r="AF18" s="41" t="str">
        <f>IF(OR(IFERROR(AND(VLOOKUP($E$2,Theme_Ranges[],2,0)&lt;=CB18,VLOOKUP($E$2,Theme_Ranges[],3,0)&gt;=CB18),FALSE),IFERROR(AND(VLOOKUP($E$3,Theme_Ranges[],2,0)&lt;=CB18,VLOOKUP($E$3,Theme_Ranges[],3,0)&gt;=CB18),FALSE)),CB18,"")</f>
        <v/>
      </c>
      <c r="AG18" s="41" t="str">
        <f>IF(OR(IFERROR(AND(VLOOKUP($E$2,Theme_Ranges[],2,0)&lt;=CC18,VLOOKUP($E$2,Theme_Ranges[],3,0)&gt;=CC18),FALSE),IFERROR(AND(VLOOKUP($E$3,Theme_Ranges[],2,0)&lt;=CC18,VLOOKUP($E$3,Theme_Ranges[],3,0)&gt;=CC18),FALSE)),CC18,"")</f>
        <v/>
      </c>
      <c r="AH18" s="41" t="str">
        <f>IF(OR(IFERROR(AND(VLOOKUP($E$2,Theme_Ranges[],2,0)&lt;=CD18,VLOOKUP($E$2,Theme_Ranges[],3,0)&gt;=CD18),FALSE),IFERROR(AND(VLOOKUP($E$3,Theme_Ranges[],2,0)&lt;=CD18,VLOOKUP($E$3,Theme_Ranges[],3,0)&gt;=CD18),FALSE)),CD18,"")</f>
        <v/>
      </c>
      <c r="AI18" s="41" t="str">
        <f>IF(OR(IFERROR(AND(VLOOKUP($E$2,Theme_Ranges[],2,0)&lt;=CE18,VLOOKUP($E$2,Theme_Ranges[],3,0)&gt;=CE18),FALSE),IFERROR(AND(VLOOKUP($E$3,Theme_Ranges[],2,0)&lt;=CE18,VLOOKUP($E$3,Theme_Ranges[],3,0)&gt;=CE18),FALSE)),CE18,"")</f>
        <v/>
      </c>
      <c r="AJ18" s="41" t="str">
        <f>IF(OR(IFERROR(AND(VLOOKUP($E$2,Theme_Ranges[],2,0)&lt;=CF18,VLOOKUP($E$2,Theme_Ranges[],3,0)&gt;=CF18),FALSE),IFERROR(AND(VLOOKUP($E$3,Theme_Ranges[],2,0)&lt;=CF18,VLOOKUP($E$3,Theme_Ranges[],3,0)&gt;=CF18),FALSE)),CF18,"")</f>
        <v/>
      </c>
      <c r="AK18" s="41" t="str">
        <f>IF(OR(IFERROR(AND(VLOOKUP($E$2,Theme_Ranges[],2,0)&lt;=CG18,VLOOKUP($E$2,Theme_Ranges[],3,0)&gt;=CG18),FALSE),IFERROR(AND(VLOOKUP($E$3,Theme_Ranges[],2,0)&lt;=CG18,VLOOKUP($E$3,Theme_Ranges[],3,0)&gt;=CG18),FALSE)),CG18,"")</f>
        <v/>
      </c>
      <c r="AL18" s="41" t="str">
        <f>IF(OR(IFERROR(AND(VLOOKUP($E$2,Theme_Ranges[],2,0)&lt;=CH18,VLOOKUP($E$2,Theme_Ranges[],3,0)&gt;=CH18),FALSE),IFERROR(AND(VLOOKUP($E$3,Theme_Ranges[],2,0)&lt;=CH18,VLOOKUP($E$3,Theme_Ranges[],3,0)&gt;=CH18),FALSE)),CH18,"")</f>
        <v/>
      </c>
      <c r="AM18" s="41" t="str">
        <f>IF(OR(IFERROR(AND(VLOOKUP($E$2,Theme_Ranges[],2,0)&lt;=CI18,VLOOKUP($E$2,Theme_Ranges[],3,0)&gt;=CI18),FALSE),IFERROR(AND(VLOOKUP($E$3,Theme_Ranges[],2,0)&lt;=CI18,VLOOKUP($E$3,Theme_Ranges[],3,0)&gt;=CI18),FALSE)),CI18,"")</f>
        <v/>
      </c>
      <c r="AN18" s="41" t="str">
        <f>IF(OR(IFERROR(AND(VLOOKUP($E$2,Theme_Ranges[],2,0)&lt;=CJ18,VLOOKUP($E$2,Theme_Ranges[],3,0)&gt;=CJ18),FALSE),IFERROR(AND(VLOOKUP($E$3,Theme_Ranges[],2,0)&lt;=CJ18,VLOOKUP($E$3,Theme_Ranges[],3,0)&gt;=CJ18),FALSE)),CJ18,"")</f>
        <v/>
      </c>
      <c r="AO18" s="79"/>
      <c r="AP18" s="49" t="str">
        <f t="shared" si="37"/>
        <v/>
      </c>
      <c r="AQ18" s="50" t="str">
        <f t="shared" si="38"/>
        <v/>
      </c>
      <c r="AR18" s="50" t="str">
        <f t="shared" si="39"/>
        <v/>
      </c>
      <c r="AS18" s="51" t="str">
        <f t="shared" si="40"/>
        <v/>
      </c>
      <c r="AT18" s="40"/>
      <c r="AU18" s="40"/>
      <c r="AV18" s="5">
        <f>VLOOKUP($AV$8,Theme_Ranges[],3,0)</f>
        <v>5</v>
      </c>
      <c r="AW18" s="5">
        <f t="shared" si="41"/>
        <v>0</v>
      </c>
      <c r="AX18" s="5">
        <f t="shared" si="42"/>
        <v>0</v>
      </c>
      <c r="AY18" s="5">
        <f t="shared" si="43"/>
        <v>0</v>
      </c>
      <c r="AZ18" s="5">
        <f t="shared" si="44"/>
        <v>0</v>
      </c>
      <c r="BA18" s="5">
        <f t="shared" si="45"/>
        <v>0</v>
      </c>
      <c r="BB18" s="40"/>
      <c r="BC18" s="42" t="str">
        <f>IF($D18="","",VLOOKUP($A18&amp;G$6,Data_Table_1[[Full Name Theme Conc]:[Theme Ranking]],8,0))</f>
        <v/>
      </c>
      <c r="BD18" s="42" t="str">
        <f>IF($D18="","",VLOOKUP($A18&amp;H$6,Data_Table_1[[Full Name Theme Conc]:[Theme Ranking]],8,0))</f>
        <v/>
      </c>
      <c r="BE18" s="42" t="str">
        <f>IF($D18="","",VLOOKUP($A18&amp;I$6,Data_Table_1[[Full Name Theme Conc]:[Theme Ranking]],8,0))</f>
        <v/>
      </c>
      <c r="BF18" s="42" t="str">
        <f>IF($D18="","",VLOOKUP($A18&amp;J$6,Data_Table_1[[Full Name Theme Conc]:[Theme Ranking]],8,0))</f>
        <v/>
      </c>
      <c r="BG18" s="42" t="str">
        <f>IF($D18="","",VLOOKUP($A18&amp;K$6,Data_Table_1[[Full Name Theme Conc]:[Theme Ranking]],8,0))</f>
        <v/>
      </c>
      <c r="BH18" s="42" t="str">
        <f>IF($D18="","",VLOOKUP($A18&amp;L$6,Data_Table_1[[Full Name Theme Conc]:[Theme Ranking]],8,0))</f>
        <v/>
      </c>
      <c r="BI18" s="42" t="str">
        <f>IF($D18="","",VLOOKUP($A18&amp;M$6,Data_Table_1[[Full Name Theme Conc]:[Theme Ranking]],8,0))</f>
        <v/>
      </c>
      <c r="BJ18" s="42" t="str">
        <f>IF($D18="","",VLOOKUP($A18&amp;N$6,Data_Table_1[[Full Name Theme Conc]:[Theme Ranking]],8,0))</f>
        <v/>
      </c>
      <c r="BK18" s="42" t="str">
        <f>IF($D18="","",VLOOKUP($A18&amp;O$6,Data_Table_1[[Full Name Theme Conc]:[Theme Ranking]],8,0))</f>
        <v/>
      </c>
      <c r="BL18" s="42" t="str">
        <f>IF($D18="","",VLOOKUP($A18&amp;P$6,Data_Table_1[[Full Name Theme Conc]:[Theme Ranking]],8,0))</f>
        <v/>
      </c>
      <c r="BM18" s="42" t="str">
        <f>IF($D18="","",VLOOKUP($A18&amp;Q$6,Data_Table_1[[Full Name Theme Conc]:[Theme Ranking]],8,0))</f>
        <v/>
      </c>
      <c r="BN18" s="42" t="str">
        <f>IF($D18="","",VLOOKUP($A18&amp;R$6,Data_Table_1[[Full Name Theme Conc]:[Theme Ranking]],8,0))</f>
        <v/>
      </c>
      <c r="BO18" s="42" t="str">
        <f>IF($D18="","",VLOOKUP($A18&amp;S$6,Data_Table_1[[Full Name Theme Conc]:[Theme Ranking]],8,0))</f>
        <v/>
      </c>
      <c r="BP18" s="42" t="str">
        <f>IF($D18="","",VLOOKUP($A18&amp;T$6,Data_Table_1[[Full Name Theme Conc]:[Theme Ranking]],8,0))</f>
        <v/>
      </c>
      <c r="BQ18" s="42" t="str">
        <f>IF($D18="","",VLOOKUP($A18&amp;U$6,Data_Table_1[[Full Name Theme Conc]:[Theme Ranking]],8,0))</f>
        <v/>
      </c>
      <c r="BR18" s="42" t="str">
        <f>IF($D18="","",VLOOKUP($A18&amp;V$6,Data_Table_1[[Full Name Theme Conc]:[Theme Ranking]],8,0))</f>
        <v/>
      </c>
      <c r="BS18" s="42" t="str">
        <f>IF($D18="","",VLOOKUP($A18&amp;W$6,Data_Table_1[[Full Name Theme Conc]:[Theme Ranking]],8,0))</f>
        <v/>
      </c>
      <c r="BT18" s="42" t="str">
        <f>IF($D18="","",VLOOKUP($A18&amp;X$6,Data_Table_1[[Full Name Theme Conc]:[Theme Ranking]],8,0))</f>
        <v/>
      </c>
      <c r="BU18" s="42" t="str">
        <f>IF($D18="","",VLOOKUP($A18&amp;Y$6,Data_Table_1[[Full Name Theme Conc]:[Theme Ranking]],8,0))</f>
        <v/>
      </c>
      <c r="BV18" s="42" t="str">
        <f>IF($D18="","",VLOOKUP($A18&amp;Z$6,Data_Table_1[[Full Name Theme Conc]:[Theme Ranking]],8,0))</f>
        <v/>
      </c>
      <c r="BW18" s="42" t="str">
        <f>IF($D18="","",VLOOKUP($A18&amp;AA$6,Data_Table_1[[Full Name Theme Conc]:[Theme Ranking]],8,0))</f>
        <v/>
      </c>
      <c r="BX18" s="42" t="str">
        <f>IF($D18="","",VLOOKUP($A18&amp;AB$6,Data_Table_1[[Full Name Theme Conc]:[Theme Ranking]],8,0))</f>
        <v/>
      </c>
      <c r="BY18" s="42" t="str">
        <f>IF($D18="","",VLOOKUP($A18&amp;AC$6,Data_Table_1[[Full Name Theme Conc]:[Theme Ranking]],8,0))</f>
        <v/>
      </c>
      <c r="BZ18" s="42" t="str">
        <f>IF($D18="","",VLOOKUP($A18&amp;AD$6,Data_Table_1[[Full Name Theme Conc]:[Theme Ranking]],8,0))</f>
        <v/>
      </c>
      <c r="CA18" s="42" t="str">
        <f>IF($D18="","",VLOOKUP($A18&amp;AE$6,Data_Table_1[[Full Name Theme Conc]:[Theme Ranking]],8,0))</f>
        <v/>
      </c>
      <c r="CB18" s="42" t="str">
        <f>IF($D18="","",VLOOKUP($A18&amp;AF$6,Data_Table_1[[Full Name Theme Conc]:[Theme Ranking]],8,0))</f>
        <v/>
      </c>
      <c r="CC18" s="42" t="str">
        <f>IF($D18="","",VLOOKUP($A18&amp;AG$6,Data_Table_1[[Full Name Theme Conc]:[Theme Ranking]],8,0))</f>
        <v/>
      </c>
      <c r="CD18" s="42" t="str">
        <f>IF($D18="","",VLOOKUP($A18&amp;AH$6,Data_Table_1[[Full Name Theme Conc]:[Theme Ranking]],8,0))</f>
        <v/>
      </c>
      <c r="CE18" s="42" t="str">
        <f>IF($D18="","",VLOOKUP($A18&amp;AI$6,Data_Table_1[[Full Name Theme Conc]:[Theme Ranking]],8,0))</f>
        <v/>
      </c>
      <c r="CF18" s="42" t="str">
        <f>IF($D18="","",VLOOKUP($A18&amp;AJ$6,Data_Table_1[[Full Name Theme Conc]:[Theme Ranking]],8,0))</f>
        <v/>
      </c>
      <c r="CG18" s="42" t="str">
        <f>IF($D18="","",VLOOKUP($A18&amp;AK$6,Data_Table_1[[Full Name Theme Conc]:[Theme Ranking]],8,0))</f>
        <v/>
      </c>
      <c r="CH18" s="42" t="str">
        <f>IF($D18="","",VLOOKUP($A18&amp;AL$6,Data_Table_1[[Full Name Theme Conc]:[Theme Ranking]],8,0))</f>
        <v/>
      </c>
      <c r="CI18" s="42" t="str">
        <f>IF($D18="","",VLOOKUP($A18&amp;AM$6,Data_Table_1[[Full Name Theme Conc]:[Theme Ranking]],8,0))</f>
        <v/>
      </c>
      <c r="CJ18" s="42" t="str">
        <f>IF($D18="","",VLOOKUP($A18&amp;AN$6,Data_Table_1[[Full Name Theme Conc]:[Theme Ranking]],8,0))</f>
        <v/>
      </c>
      <c r="CM18" s="42" t="str">
        <f>IF(AND(VLOOKUP($E$2,Theme_Ranges[],2,0)&lt;=BC18,VLOOKUP($E$2,Theme_Ranges[],3,0)&gt;=BC18),BC18,"")</f>
        <v/>
      </c>
      <c r="CN18" s="42" t="str">
        <f>IF(AND(VLOOKUP($E$2,Theme_Ranges[],2,0)&lt;=BD18,VLOOKUP($E$2,Theme_Ranges[],3,0)&gt;=BD18),BD18,"")</f>
        <v/>
      </c>
      <c r="CO18" s="42" t="str">
        <f>IF(AND(VLOOKUP($E$2,Theme_Ranges[],2,0)&lt;=BE18,VLOOKUP($E$2,Theme_Ranges[],3,0)&gt;=BE18),BE18,"")</f>
        <v/>
      </c>
      <c r="CP18" s="42" t="str">
        <f>IF(AND(VLOOKUP($E$2,Theme_Ranges[],2,0)&lt;=BF18,VLOOKUP($E$2,Theme_Ranges[],3,0)&gt;=BF18),BF18,"")</f>
        <v/>
      </c>
      <c r="CQ18" s="42" t="str">
        <f>IF(AND(VLOOKUP($E$2,Theme_Ranges[],2,0)&lt;=BG18,VLOOKUP($E$2,Theme_Ranges[],3,0)&gt;=BG18),BG18,"")</f>
        <v/>
      </c>
      <c r="CR18" s="42" t="str">
        <f>IF(AND(VLOOKUP($E$2,Theme_Ranges[],2,0)&lt;=BH18,VLOOKUP($E$2,Theme_Ranges[],3,0)&gt;=BH18),BH18,"")</f>
        <v/>
      </c>
      <c r="CS18" s="42" t="str">
        <f>IF(AND(VLOOKUP($E$2,Theme_Ranges[],2,0)&lt;=BI18,VLOOKUP($E$2,Theme_Ranges[],3,0)&gt;=BI18),BI18,"")</f>
        <v/>
      </c>
      <c r="CT18" s="42" t="str">
        <f>IF(AND(VLOOKUP($E$2,Theme_Ranges[],2,0)&lt;=BJ18,VLOOKUP($E$2,Theme_Ranges[],3,0)&gt;=BJ18),BJ18,"")</f>
        <v/>
      </c>
      <c r="CU18" s="42" t="str">
        <f>IF(AND(VLOOKUP($E$2,Theme_Ranges[],2,0)&lt;=BK18,VLOOKUP($E$2,Theme_Ranges[],3,0)&gt;=BK18),BK18,"")</f>
        <v/>
      </c>
      <c r="CV18" s="42" t="str">
        <f>IF(AND(VLOOKUP($E$2,Theme_Ranges[],2,0)&lt;=BL18,VLOOKUP($E$2,Theme_Ranges[],3,0)&gt;=BL18),BL18,"")</f>
        <v/>
      </c>
      <c r="CW18" s="42" t="str">
        <f>IF(AND(VLOOKUP($E$2,Theme_Ranges[],2,0)&lt;=BM18,VLOOKUP($E$2,Theme_Ranges[],3,0)&gt;=BM18),BM18,"")</f>
        <v/>
      </c>
      <c r="CX18" s="42" t="str">
        <f>IF(AND(VLOOKUP($E$2,Theme_Ranges[],2,0)&lt;=BN18,VLOOKUP($E$2,Theme_Ranges[],3,0)&gt;=BN18),BN18,"")</f>
        <v/>
      </c>
      <c r="CY18" s="42" t="str">
        <f>IF(AND(VLOOKUP($E$2,Theme_Ranges[],2,0)&lt;=BO18,VLOOKUP($E$2,Theme_Ranges[],3,0)&gt;=BO18),BO18,"")</f>
        <v/>
      </c>
      <c r="CZ18" s="42" t="str">
        <f>IF(AND(VLOOKUP($E$2,Theme_Ranges[],2,0)&lt;=BP18,VLOOKUP($E$2,Theme_Ranges[],3,0)&gt;=BP18),BP18,"")</f>
        <v/>
      </c>
      <c r="DA18" s="42" t="str">
        <f>IF(AND(VLOOKUP($E$2,Theme_Ranges[],2,0)&lt;=BQ18,VLOOKUP($E$2,Theme_Ranges[],3,0)&gt;=BQ18),BQ18,"")</f>
        <v/>
      </c>
      <c r="DB18" s="42" t="str">
        <f>IF(AND(VLOOKUP($E$2,Theme_Ranges[],2,0)&lt;=BR18,VLOOKUP($E$2,Theme_Ranges[],3,0)&gt;=BR18),BR18,"")</f>
        <v/>
      </c>
      <c r="DC18" s="42" t="str">
        <f>IF(AND(VLOOKUP($E$2,Theme_Ranges[],2,0)&lt;=BS18,VLOOKUP($E$2,Theme_Ranges[],3,0)&gt;=BS18),BS18,"")</f>
        <v/>
      </c>
      <c r="DD18" s="42" t="str">
        <f>IF(AND(VLOOKUP($E$2,Theme_Ranges[],2,0)&lt;=BT18,VLOOKUP($E$2,Theme_Ranges[],3,0)&gt;=BT18),BT18,"")</f>
        <v/>
      </c>
      <c r="DE18" s="42" t="str">
        <f>IF(AND(VLOOKUP($E$2,Theme_Ranges[],2,0)&lt;=BU18,VLOOKUP($E$2,Theme_Ranges[],3,0)&gt;=BU18),BU18,"")</f>
        <v/>
      </c>
      <c r="DF18" s="42" t="str">
        <f>IF(AND(VLOOKUP($E$2,Theme_Ranges[],2,0)&lt;=BV18,VLOOKUP($E$2,Theme_Ranges[],3,0)&gt;=BV18),BV18,"")</f>
        <v/>
      </c>
      <c r="DG18" s="42" t="str">
        <f>IF(AND(VLOOKUP($E$2,Theme_Ranges[],2,0)&lt;=BW18,VLOOKUP($E$2,Theme_Ranges[],3,0)&gt;=BW18),BW18,"")</f>
        <v/>
      </c>
      <c r="DH18" s="42" t="str">
        <f>IF(AND(VLOOKUP($E$2,Theme_Ranges[],2,0)&lt;=BX18,VLOOKUP($E$2,Theme_Ranges[],3,0)&gt;=BX18),BX18,"")</f>
        <v/>
      </c>
      <c r="DI18" s="42" t="str">
        <f>IF(AND(VLOOKUP($E$2,Theme_Ranges[],2,0)&lt;=BY18,VLOOKUP($E$2,Theme_Ranges[],3,0)&gt;=BY18),BY18,"")</f>
        <v/>
      </c>
      <c r="DJ18" s="42" t="str">
        <f>IF(AND(VLOOKUP($E$2,Theme_Ranges[],2,0)&lt;=BZ18,VLOOKUP($E$2,Theme_Ranges[],3,0)&gt;=BZ18),BZ18,"")</f>
        <v/>
      </c>
      <c r="DK18" s="42" t="str">
        <f>IF(AND(VLOOKUP($E$2,Theme_Ranges[],2,0)&lt;=CA18,VLOOKUP($E$2,Theme_Ranges[],3,0)&gt;=CA18),CA18,"")</f>
        <v/>
      </c>
      <c r="DL18" s="42" t="str">
        <f>IF(AND(VLOOKUP($E$2,Theme_Ranges[],2,0)&lt;=CB18,VLOOKUP($E$2,Theme_Ranges[],3,0)&gt;=CB18),CB18,"")</f>
        <v/>
      </c>
      <c r="DM18" s="42" t="str">
        <f>IF(AND(VLOOKUP($E$2,Theme_Ranges[],2,0)&lt;=CC18,VLOOKUP($E$2,Theme_Ranges[],3,0)&gt;=CC18),CC18,"")</f>
        <v/>
      </c>
      <c r="DN18" s="42" t="str">
        <f>IF(AND(VLOOKUP($E$2,Theme_Ranges[],2,0)&lt;=CD18,VLOOKUP($E$2,Theme_Ranges[],3,0)&gt;=CD18),CD18,"")</f>
        <v/>
      </c>
      <c r="DO18" s="42" t="str">
        <f>IF(AND(VLOOKUP($E$2,Theme_Ranges[],2,0)&lt;=CE18,VLOOKUP($E$2,Theme_Ranges[],3,0)&gt;=CE18),CE18,"")</f>
        <v/>
      </c>
      <c r="DP18" s="42" t="str">
        <f>IF(AND(VLOOKUP($E$2,Theme_Ranges[],2,0)&lt;=CF18,VLOOKUP($E$2,Theme_Ranges[],3,0)&gt;=CF18),CF18,"")</f>
        <v/>
      </c>
      <c r="DQ18" s="42" t="str">
        <f>IF(AND(VLOOKUP($E$2,Theme_Ranges[],2,0)&lt;=CG18,VLOOKUP($E$2,Theme_Ranges[],3,0)&gt;=CG18),CG18,"")</f>
        <v/>
      </c>
      <c r="DR18" s="42" t="str">
        <f>IF(AND(VLOOKUP($E$2,Theme_Ranges[],2,0)&lt;=CH18,VLOOKUP($E$2,Theme_Ranges[],3,0)&gt;=CH18),CH18,"")</f>
        <v/>
      </c>
      <c r="DS18" s="42" t="str">
        <f>IF(AND(VLOOKUP($E$2,Theme_Ranges[],2,0)&lt;=CI18,VLOOKUP($E$2,Theme_Ranges[],3,0)&gt;=CI18),CI18,"")</f>
        <v/>
      </c>
      <c r="DT18" s="42" t="str">
        <f>IF(AND(VLOOKUP($E$2,Theme_Ranges[],2,0)&lt;=CJ18,VLOOKUP($E$2,Theme_Ranges[],3,0)&gt;=CJ18),CJ18,"")</f>
        <v/>
      </c>
    </row>
    <row r="19" spans="1:124" ht="19.2" x14ac:dyDescent="0.5">
      <c r="A19" s="38" t="str">
        <f t="shared" si="36"/>
        <v xml:space="preserve"> </v>
      </c>
      <c r="B19" s="39" t="str">
        <f>IF('Raw Data'!B14="","",'Raw Data'!B14)</f>
        <v/>
      </c>
      <c r="C19" s="39" t="str">
        <f>IF('Raw Data'!C14="","",'Raw Data'!C14)</f>
        <v/>
      </c>
      <c r="D19" s="39" t="str">
        <f>IF('Raw Data'!D14="","",'Raw Data'!D14)</f>
        <v/>
      </c>
      <c r="E19" s="39" t="str">
        <f>IF('Raw Data'!E14="","",'Raw Data'!E14)</f>
        <v/>
      </c>
      <c r="F19" s="71"/>
      <c r="G19" s="41" t="str">
        <f>IF(OR(IFERROR(AND(VLOOKUP($E$2,Theme_Ranges[],2,0)&lt;=BC19,VLOOKUP($E$2,Theme_Ranges[],3,0)&gt;=BC19),FALSE),IFERROR(AND(VLOOKUP($E$3,Theme_Ranges[],2,0)&lt;=BC19,VLOOKUP($E$3,Theme_Ranges[],3,0)&gt;=BC19),FALSE)),BC19,"")</f>
        <v/>
      </c>
      <c r="H19" s="41" t="str">
        <f>IF(OR(IFERROR(AND(VLOOKUP($E$2,Theme_Ranges[],2,0)&lt;=BD19,VLOOKUP($E$2,Theme_Ranges[],3,0)&gt;=BD19),FALSE),IFERROR(AND(VLOOKUP($E$3,Theme_Ranges[],2,0)&lt;=BD19,VLOOKUP($E$3,Theme_Ranges[],3,0)&gt;=BD19),FALSE)),BD19,"")</f>
        <v/>
      </c>
      <c r="I19" s="41" t="str">
        <f>IF(OR(IFERROR(AND(VLOOKUP($E$2,Theme_Ranges[],2,0)&lt;=BE19,VLOOKUP($E$2,Theme_Ranges[],3,0)&gt;=BE19),FALSE),IFERROR(AND(VLOOKUP($E$3,Theme_Ranges[],2,0)&lt;=BE19,VLOOKUP($E$3,Theme_Ranges[],3,0)&gt;=BE19),FALSE)),BE19,"")</f>
        <v/>
      </c>
      <c r="J19" s="41" t="str">
        <f>IF(OR(IFERROR(AND(VLOOKUP($E$2,Theme_Ranges[],2,0)&lt;=BF19,VLOOKUP($E$2,Theme_Ranges[],3,0)&gt;=BF19),FALSE),IFERROR(AND(VLOOKUP($E$3,Theme_Ranges[],2,0)&lt;=BF19,VLOOKUP($E$3,Theme_Ranges[],3,0)&gt;=BF19),FALSE)),BF19,"")</f>
        <v/>
      </c>
      <c r="K19" s="41" t="str">
        <f>IF(OR(IFERROR(AND(VLOOKUP($E$2,Theme_Ranges[],2,0)&lt;=BG19,VLOOKUP($E$2,Theme_Ranges[],3,0)&gt;=BG19),FALSE),IFERROR(AND(VLOOKUP($E$3,Theme_Ranges[],2,0)&lt;=BG19,VLOOKUP($E$3,Theme_Ranges[],3,0)&gt;=BG19),FALSE)),BG19,"")</f>
        <v/>
      </c>
      <c r="L19" s="41" t="str">
        <f>IF(OR(IFERROR(AND(VLOOKUP($E$2,Theme_Ranges[],2,0)&lt;=BH19,VLOOKUP($E$2,Theme_Ranges[],3,0)&gt;=BH19),FALSE),IFERROR(AND(VLOOKUP($E$3,Theme_Ranges[],2,0)&lt;=BH19,VLOOKUP($E$3,Theme_Ranges[],3,0)&gt;=BH19),FALSE)),BH19,"")</f>
        <v/>
      </c>
      <c r="M19" s="41" t="str">
        <f>IF(OR(IFERROR(AND(VLOOKUP($E$2,Theme_Ranges[],2,0)&lt;=BI19,VLOOKUP($E$2,Theme_Ranges[],3,0)&gt;=BI19),FALSE),IFERROR(AND(VLOOKUP($E$3,Theme_Ranges[],2,0)&lt;=BI19,VLOOKUP($E$3,Theme_Ranges[],3,0)&gt;=BI19),FALSE)),BI19,"")</f>
        <v/>
      </c>
      <c r="N19" s="41" t="str">
        <f>IF(OR(IFERROR(AND(VLOOKUP($E$2,Theme_Ranges[],2,0)&lt;=BJ19,VLOOKUP($E$2,Theme_Ranges[],3,0)&gt;=BJ19),FALSE),IFERROR(AND(VLOOKUP($E$3,Theme_Ranges[],2,0)&lt;=BJ19,VLOOKUP($E$3,Theme_Ranges[],3,0)&gt;=BJ19),FALSE)),BJ19,"")</f>
        <v/>
      </c>
      <c r="O19" s="41" t="str">
        <f>IF(OR(IFERROR(AND(VLOOKUP($E$2,Theme_Ranges[],2,0)&lt;=BK19,VLOOKUP($E$2,Theme_Ranges[],3,0)&gt;=BK19),FALSE),IFERROR(AND(VLOOKUP($E$3,Theme_Ranges[],2,0)&lt;=BK19,VLOOKUP($E$3,Theme_Ranges[],3,0)&gt;=BK19),FALSE)),BK19,"")</f>
        <v/>
      </c>
      <c r="P19" s="41" t="str">
        <f>IF(OR(IFERROR(AND(VLOOKUP($E$2,Theme_Ranges[],2,0)&lt;=BL19,VLOOKUP($E$2,Theme_Ranges[],3,0)&gt;=BL19),FALSE),IFERROR(AND(VLOOKUP($E$3,Theme_Ranges[],2,0)&lt;=BL19,VLOOKUP($E$3,Theme_Ranges[],3,0)&gt;=BL19),FALSE)),BL19,"")</f>
        <v/>
      </c>
      <c r="Q19" s="41" t="str">
        <f>IF(OR(IFERROR(AND(VLOOKUP($E$2,Theme_Ranges[],2,0)&lt;=BM19,VLOOKUP($E$2,Theme_Ranges[],3,0)&gt;=BM19),FALSE),IFERROR(AND(VLOOKUP($E$3,Theme_Ranges[],2,0)&lt;=BM19,VLOOKUP($E$3,Theme_Ranges[],3,0)&gt;=BM19),FALSE)),BM19,"")</f>
        <v/>
      </c>
      <c r="R19" s="41" t="str">
        <f>IF(OR(IFERROR(AND(VLOOKUP($E$2,Theme_Ranges[],2,0)&lt;=BN19,VLOOKUP($E$2,Theme_Ranges[],3,0)&gt;=BN19),FALSE),IFERROR(AND(VLOOKUP($E$3,Theme_Ranges[],2,0)&lt;=BN19,VLOOKUP($E$3,Theme_Ranges[],3,0)&gt;=BN19),FALSE)),BN19,"")</f>
        <v/>
      </c>
      <c r="S19" s="41" t="str">
        <f>IF(OR(IFERROR(AND(VLOOKUP($E$2,Theme_Ranges[],2,0)&lt;=BO19,VLOOKUP($E$2,Theme_Ranges[],3,0)&gt;=BO19),FALSE),IFERROR(AND(VLOOKUP($E$3,Theme_Ranges[],2,0)&lt;=BO19,VLOOKUP($E$3,Theme_Ranges[],3,0)&gt;=BO19),FALSE)),BO19,"")</f>
        <v/>
      </c>
      <c r="T19" s="41" t="str">
        <f>IF(OR(IFERROR(AND(VLOOKUP($E$2,Theme_Ranges[],2,0)&lt;=BP19,VLOOKUP($E$2,Theme_Ranges[],3,0)&gt;=BP19),FALSE),IFERROR(AND(VLOOKUP($E$3,Theme_Ranges[],2,0)&lt;=BP19,VLOOKUP($E$3,Theme_Ranges[],3,0)&gt;=BP19),FALSE)),BP19,"")</f>
        <v/>
      </c>
      <c r="U19" s="41" t="str">
        <f>IF(OR(IFERROR(AND(VLOOKUP($E$2,Theme_Ranges[],2,0)&lt;=BQ19,VLOOKUP($E$2,Theme_Ranges[],3,0)&gt;=BQ19),FALSE),IFERROR(AND(VLOOKUP($E$3,Theme_Ranges[],2,0)&lt;=BQ19,VLOOKUP($E$3,Theme_Ranges[],3,0)&gt;=BQ19),FALSE)),BQ19,"")</f>
        <v/>
      </c>
      <c r="V19" s="41" t="str">
        <f>IF(OR(IFERROR(AND(VLOOKUP($E$2,Theme_Ranges[],2,0)&lt;=BR19,VLOOKUP($E$2,Theme_Ranges[],3,0)&gt;=BR19),FALSE),IFERROR(AND(VLOOKUP($E$3,Theme_Ranges[],2,0)&lt;=BR19,VLOOKUP($E$3,Theme_Ranges[],3,0)&gt;=BR19),FALSE)),BR19,"")</f>
        <v/>
      </c>
      <c r="W19" s="41" t="str">
        <f>IF(OR(IFERROR(AND(VLOOKUP($E$2,Theme_Ranges[],2,0)&lt;=BS19,VLOOKUP($E$2,Theme_Ranges[],3,0)&gt;=BS19),FALSE),IFERROR(AND(VLOOKUP($E$3,Theme_Ranges[],2,0)&lt;=BS19,VLOOKUP($E$3,Theme_Ranges[],3,0)&gt;=BS19),FALSE)),BS19,"")</f>
        <v/>
      </c>
      <c r="X19" s="41" t="str">
        <f>IF(OR(IFERROR(AND(VLOOKUP($E$2,Theme_Ranges[],2,0)&lt;=BT19,VLOOKUP($E$2,Theme_Ranges[],3,0)&gt;=BT19),FALSE),IFERROR(AND(VLOOKUP($E$3,Theme_Ranges[],2,0)&lt;=BT19,VLOOKUP($E$3,Theme_Ranges[],3,0)&gt;=BT19),FALSE)),BT19,"")</f>
        <v/>
      </c>
      <c r="Y19" s="41" t="str">
        <f>IF(OR(IFERROR(AND(VLOOKUP($E$2,Theme_Ranges[],2,0)&lt;=BU19,VLOOKUP($E$2,Theme_Ranges[],3,0)&gt;=BU19),FALSE),IFERROR(AND(VLOOKUP($E$3,Theme_Ranges[],2,0)&lt;=BU19,VLOOKUP($E$3,Theme_Ranges[],3,0)&gt;=BU19),FALSE)),BU19,"")</f>
        <v/>
      </c>
      <c r="Z19" s="41" t="str">
        <f>IF(OR(IFERROR(AND(VLOOKUP($E$2,Theme_Ranges[],2,0)&lt;=BV19,VLOOKUP($E$2,Theme_Ranges[],3,0)&gt;=BV19),FALSE),IFERROR(AND(VLOOKUP($E$3,Theme_Ranges[],2,0)&lt;=BV19,VLOOKUP($E$3,Theme_Ranges[],3,0)&gt;=BV19),FALSE)),BV19,"")</f>
        <v/>
      </c>
      <c r="AA19" s="41" t="str">
        <f>IF(OR(IFERROR(AND(VLOOKUP($E$2,Theme_Ranges[],2,0)&lt;=BW19,VLOOKUP($E$2,Theme_Ranges[],3,0)&gt;=BW19),FALSE),IFERROR(AND(VLOOKUP($E$3,Theme_Ranges[],2,0)&lt;=BW19,VLOOKUP($E$3,Theme_Ranges[],3,0)&gt;=BW19),FALSE)),BW19,"")</f>
        <v/>
      </c>
      <c r="AB19" s="41" t="str">
        <f>IF(OR(IFERROR(AND(VLOOKUP($E$2,Theme_Ranges[],2,0)&lt;=BX19,VLOOKUP($E$2,Theme_Ranges[],3,0)&gt;=BX19),FALSE),IFERROR(AND(VLOOKUP($E$3,Theme_Ranges[],2,0)&lt;=BX19,VLOOKUP($E$3,Theme_Ranges[],3,0)&gt;=BX19),FALSE)),BX19,"")</f>
        <v/>
      </c>
      <c r="AC19" s="41" t="str">
        <f>IF(OR(IFERROR(AND(VLOOKUP($E$2,Theme_Ranges[],2,0)&lt;=BY19,VLOOKUP($E$2,Theme_Ranges[],3,0)&gt;=BY19),FALSE),IFERROR(AND(VLOOKUP($E$3,Theme_Ranges[],2,0)&lt;=BY19,VLOOKUP($E$3,Theme_Ranges[],3,0)&gt;=BY19),FALSE)),BY19,"")</f>
        <v/>
      </c>
      <c r="AD19" s="41" t="str">
        <f>IF(OR(IFERROR(AND(VLOOKUP($E$2,Theme_Ranges[],2,0)&lt;=BZ19,VLOOKUP($E$2,Theme_Ranges[],3,0)&gt;=BZ19),FALSE),IFERROR(AND(VLOOKUP($E$3,Theme_Ranges[],2,0)&lt;=BZ19,VLOOKUP($E$3,Theme_Ranges[],3,0)&gt;=BZ19),FALSE)),BZ19,"")</f>
        <v/>
      </c>
      <c r="AE19" s="41" t="str">
        <f>IF(OR(IFERROR(AND(VLOOKUP($E$2,Theme_Ranges[],2,0)&lt;=CA19,VLOOKUP($E$2,Theme_Ranges[],3,0)&gt;=CA19),FALSE),IFERROR(AND(VLOOKUP($E$3,Theme_Ranges[],2,0)&lt;=CA19,VLOOKUP($E$3,Theme_Ranges[],3,0)&gt;=CA19),FALSE)),CA19,"")</f>
        <v/>
      </c>
      <c r="AF19" s="41" t="str">
        <f>IF(OR(IFERROR(AND(VLOOKUP($E$2,Theme_Ranges[],2,0)&lt;=CB19,VLOOKUP($E$2,Theme_Ranges[],3,0)&gt;=CB19),FALSE),IFERROR(AND(VLOOKUP($E$3,Theme_Ranges[],2,0)&lt;=CB19,VLOOKUP($E$3,Theme_Ranges[],3,0)&gt;=CB19),FALSE)),CB19,"")</f>
        <v/>
      </c>
      <c r="AG19" s="41" t="str">
        <f>IF(OR(IFERROR(AND(VLOOKUP($E$2,Theme_Ranges[],2,0)&lt;=CC19,VLOOKUP($E$2,Theme_Ranges[],3,0)&gt;=CC19),FALSE),IFERROR(AND(VLOOKUP($E$3,Theme_Ranges[],2,0)&lt;=CC19,VLOOKUP($E$3,Theme_Ranges[],3,0)&gt;=CC19),FALSE)),CC19,"")</f>
        <v/>
      </c>
      <c r="AH19" s="41" t="str">
        <f>IF(OR(IFERROR(AND(VLOOKUP($E$2,Theme_Ranges[],2,0)&lt;=CD19,VLOOKUP($E$2,Theme_Ranges[],3,0)&gt;=CD19),FALSE),IFERROR(AND(VLOOKUP($E$3,Theme_Ranges[],2,0)&lt;=CD19,VLOOKUP($E$3,Theme_Ranges[],3,0)&gt;=CD19),FALSE)),CD19,"")</f>
        <v/>
      </c>
      <c r="AI19" s="41" t="str">
        <f>IF(OR(IFERROR(AND(VLOOKUP($E$2,Theme_Ranges[],2,0)&lt;=CE19,VLOOKUP($E$2,Theme_Ranges[],3,0)&gt;=CE19),FALSE),IFERROR(AND(VLOOKUP($E$3,Theme_Ranges[],2,0)&lt;=CE19,VLOOKUP($E$3,Theme_Ranges[],3,0)&gt;=CE19),FALSE)),CE19,"")</f>
        <v/>
      </c>
      <c r="AJ19" s="41" t="str">
        <f>IF(OR(IFERROR(AND(VLOOKUP($E$2,Theme_Ranges[],2,0)&lt;=CF19,VLOOKUP($E$2,Theme_Ranges[],3,0)&gt;=CF19),FALSE),IFERROR(AND(VLOOKUP($E$3,Theme_Ranges[],2,0)&lt;=CF19,VLOOKUP($E$3,Theme_Ranges[],3,0)&gt;=CF19),FALSE)),CF19,"")</f>
        <v/>
      </c>
      <c r="AK19" s="41" t="str">
        <f>IF(OR(IFERROR(AND(VLOOKUP($E$2,Theme_Ranges[],2,0)&lt;=CG19,VLOOKUP($E$2,Theme_Ranges[],3,0)&gt;=CG19),FALSE),IFERROR(AND(VLOOKUP($E$3,Theme_Ranges[],2,0)&lt;=CG19,VLOOKUP($E$3,Theme_Ranges[],3,0)&gt;=CG19),FALSE)),CG19,"")</f>
        <v/>
      </c>
      <c r="AL19" s="41" t="str">
        <f>IF(OR(IFERROR(AND(VLOOKUP($E$2,Theme_Ranges[],2,0)&lt;=CH19,VLOOKUP($E$2,Theme_Ranges[],3,0)&gt;=CH19),FALSE),IFERROR(AND(VLOOKUP($E$3,Theme_Ranges[],2,0)&lt;=CH19,VLOOKUP($E$3,Theme_Ranges[],3,0)&gt;=CH19),FALSE)),CH19,"")</f>
        <v/>
      </c>
      <c r="AM19" s="41" t="str">
        <f>IF(OR(IFERROR(AND(VLOOKUP($E$2,Theme_Ranges[],2,0)&lt;=CI19,VLOOKUP($E$2,Theme_Ranges[],3,0)&gt;=CI19),FALSE),IFERROR(AND(VLOOKUP($E$3,Theme_Ranges[],2,0)&lt;=CI19,VLOOKUP($E$3,Theme_Ranges[],3,0)&gt;=CI19),FALSE)),CI19,"")</f>
        <v/>
      </c>
      <c r="AN19" s="41" t="str">
        <f>IF(OR(IFERROR(AND(VLOOKUP($E$2,Theme_Ranges[],2,0)&lt;=CJ19,VLOOKUP($E$2,Theme_Ranges[],3,0)&gt;=CJ19),FALSE),IFERROR(AND(VLOOKUP($E$3,Theme_Ranges[],2,0)&lt;=CJ19,VLOOKUP($E$3,Theme_Ranges[],3,0)&gt;=CJ19),FALSE)),CJ19,"")</f>
        <v/>
      </c>
      <c r="AO19" s="79"/>
      <c r="AP19" s="49" t="str">
        <f t="shared" si="37"/>
        <v/>
      </c>
      <c r="AQ19" s="50" t="str">
        <f t="shared" si="38"/>
        <v/>
      </c>
      <c r="AR19" s="50" t="str">
        <f t="shared" si="39"/>
        <v/>
      </c>
      <c r="AS19" s="51" t="str">
        <f t="shared" si="40"/>
        <v/>
      </c>
      <c r="AT19" s="40"/>
      <c r="AU19" s="40"/>
      <c r="AV19" s="5">
        <f>VLOOKUP($AV$8,Theme_Ranges[],3,0)</f>
        <v>5</v>
      </c>
      <c r="AW19" s="5">
        <f t="shared" si="41"/>
        <v>0</v>
      </c>
      <c r="AX19" s="5">
        <f t="shared" si="42"/>
        <v>0</v>
      </c>
      <c r="AY19" s="5">
        <f t="shared" si="43"/>
        <v>0</v>
      </c>
      <c r="AZ19" s="5">
        <f t="shared" si="44"/>
        <v>0</v>
      </c>
      <c r="BA19" s="5">
        <f t="shared" si="45"/>
        <v>0</v>
      </c>
      <c r="BB19" s="40"/>
      <c r="BC19" s="42" t="str">
        <f>IF($D19="","",VLOOKUP($A19&amp;G$6,Data_Table_1[[Full Name Theme Conc]:[Theme Ranking]],8,0))</f>
        <v/>
      </c>
      <c r="BD19" s="42" t="str">
        <f>IF($D19="","",VLOOKUP($A19&amp;H$6,Data_Table_1[[Full Name Theme Conc]:[Theme Ranking]],8,0))</f>
        <v/>
      </c>
      <c r="BE19" s="42" t="str">
        <f>IF($D19="","",VLOOKUP($A19&amp;I$6,Data_Table_1[[Full Name Theme Conc]:[Theme Ranking]],8,0))</f>
        <v/>
      </c>
      <c r="BF19" s="42" t="str">
        <f>IF($D19="","",VLOOKUP($A19&amp;J$6,Data_Table_1[[Full Name Theme Conc]:[Theme Ranking]],8,0))</f>
        <v/>
      </c>
      <c r="BG19" s="42" t="str">
        <f>IF($D19="","",VLOOKUP($A19&amp;K$6,Data_Table_1[[Full Name Theme Conc]:[Theme Ranking]],8,0))</f>
        <v/>
      </c>
      <c r="BH19" s="42" t="str">
        <f>IF($D19="","",VLOOKUP($A19&amp;L$6,Data_Table_1[[Full Name Theme Conc]:[Theme Ranking]],8,0))</f>
        <v/>
      </c>
      <c r="BI19" s="42" t="str">
        <f>IF($D19="","",VLOOKUP($A19&amp;M$6,Data_Table_1[[Full Name Theme Conc]:[Theme Ranking]],8,0))</f>
        <v/>
      </c>
      <c r="BJ19" s="42" t="str">
        <f>IF($D19="","",VLOOKUP($A19&amp;N$6,Data_Table_1[[Full Name Theme Conc]:[Theme Ranking]],8,0))</f>
        <v/>
      </c>
      <c r="BK19" s="42" t="str">
        <f>IF($D19="","",VLOOKUP($A19&amp;O$6,Data_Table_1[[Full Name Theme Conc]:[Theme Ranking]],8,0))</f>
        <v/>
      </c>
      <c r="BL19" s="42" t="str">
        <f>IF($D19="","",VLOOKUP($A19&amp;P$6,Data_Table_1[[Full Name Theme Conc]:[Theme Ranking]],8,0))</f>
        <v/>
      </c>
      <c r="BM19" s="42" t="str">
        <f>IF($D19="","",VLOOKUP($A19&amp;Q$6,Data_Table_1[[Full Name Theme Conc]:[Theme Ranking]],8,0))</f>
        <v/>
      </c>
      <c r="BN19" s="42" t="str">
        <f>IF($D19="","",VLOOKUP($A19&amp;R$6,Data_Table_1[[Full Name Theme Conc]:[Theme Ranking]],8,0))</f>
        <v/>
      </c>
      <c r="BO19" s="42" t="str">
        <f>IF($D19="","",VLOOKUP($A19&amp;S$6,Data_Table_1[[Full Name Theme Conc]:[Theme Ranking]],8,0))</f>
        <v/>
      </c>
      <c r="BP19" s="42" t="str">
        <f>IF($D19="","",VLOOKUP($A19&amp;T$6,Data_Table_1[[Full Name Theme Conc]:[Theme Ranking]],8,0))</f>
        <v/>
      </c>
      <c r="BQ19" s="42" t="str">
        <f>IF($D19="","",VLOOKUP($A19&amp;U$6,Data_Table_1[[Full Name Theme Conc]:[Theme Ranking]],8,0))</f>
        <v/>
      </c>
      <c r="BR19" s="42" t="str">
        <f>IF($D19="","",VLOOKUP($A19&amp;V$6,Data_Table_1[[Full Name Theme Conc]:[Theme Ranking]],8,0))</f>
        <v/>
      </c>
      <c r="BS19" s="42" t="str">
        <f>IF($D19="","",VLOOKUP($A19&amp;W$6,Data_Table_1[[Full Name Theme Conc]:[Theme Ranking]],8,0))</f>
        <v/>
      </c>
      <c r="BT19" s="42" t="str">
        <f>IF($D19="","",VLOOKUP($A19&amp;X$6,Data_Table_1[[Full Name Theme Conc]:[Theme Ranking]],8,0))</f>
        <v/>
      </c>
      <c r="BU19" s="42" t="str">
        <f>IF($D19="","",VLOOKUP($A19&amp;Y$6,Data_Table_1[[Full Name Theme Conc]:[Theme Ranking]],8,0))</f>
        <v/>
      </c>
      <c r="BV19" s="42" t="str">
        <f>IF($D19="","",VLOOKUP($A19&amp;Z$6,Data_Table_1[[Full Name Theme Conc]:[Theme Ranking]],8,0))</f>
        <v/>
      </c>
      <c r="BW19" s="42" t="str">
        <f>IF($D19="","",VLOOKUP($A19&amp;AA$6,Data_Table_1[[Full Name Theme Conc]:[Theme Ranking]],8,0))</f>
        <v/>
      </c>
      <c r="BX19" s="42" t="str">
        <f>IF($D19="","",VLOOKUP($A19&amp;AB$6,Data_Table_1[[Full Name Theme Conc]:[Theme Ranking]],8,0))</f>
        <v/>
      </c>
      <c r="BY19" s="42" t="str">
        <f>IF($D19="","",VLOOKUP($A19&amp;AC$6,Data_Table_1[[Full Name Theme Conc]:[Theme Ranking]],8,0))</f>
        <v/>
      </c>
      <c r="BZ19" s="42" t="str">
        <f>IF($D19="","",VLOOKUP($A19&amp;AD$6,Data_Table_1[[Full Name Theme Conc]:[Theme Ranking]],8,0))</f>
        <v/>
      </c>
      <c r="CA19" s="42" t="str">
        <f>IF($D19="","",VLOOKUP($A19&amp;AE$6,Data_Table_1[[Full Name Theme Conc]:[Theme Ranking]],8,0))</f>
        <v/>
      </c>
      <c r="CB19" s="42" t="str">
        <f>IF($D19="","",VLOOKUP($A19&amp;AF$6,Data_Table_1[[Full Name Theme Conc]:[Theme Ranking]],8,0))</f>
        <v/>
      </c>
      <c r="CC19" s="42" t="str">
        <f>IF($D19="","",VLOOKUP($A19&amp;AG$6,Data_Table_1[[Full Name Theme Conc]:[Theme Ranking]],8,0))</f>
        <v/>
      </c>
      <c r="CD19" s="42" t="str">
        <f>IF($D19="","",VLOOKUP($A19&amp;AH$6,Data_Table_1[[Full Name Theme Conc]:[Theme Ranking]],8,0))</f>
        <v/>
      </c>
      <c r="CE19" s="42" t="str">
        <f>IF($D19="","",VLOOKUP($A19&amp;AI$6,Data_Table_1[[Full Name Theme Conc]:[Theme Ranking]],8,0))</f>
        <v/>
      </c>
      <c r="CF19" s="42" t="str">
        <f>IF($D19="","",VLOOKUP($A19&amp;AJ$6,Data_Table_1[[Full Name Theme Conc]:[Theme Ranking]],8,0))</f>
        <v/>
      </c>
      <c r="CG19" s="42" t="str">
        <f>IF($D19="","",VLOOKUP($A19&amp;AK$6,Data_Table_1[[Full Name Theme Conc]:[Theme Ranking]],8,0))</f>
        <v/>
      </c>
      <c r="CH19" s="42" t="str">
        <f>IF($D19="","",VLOOKUP($A19&amp;AL$6,Data_Table_1[[Full Name Theme Conc]:[Theme Ranking]],8,0))</f>
        <v/>
      </c>
      <c r="CI19" s="42" t="str">
        <f>IF($D19="","",VLOOKUP($A19&amp;AM$6,Data_Table_1[[Full Name Theme Conc]:[Theme Ranking]],8,0))</f>
        <v/>
      </c>
      <c r="CJ19" s="42" t="str">
        <f>IF($D19="","",VLOOKUP($A19&amp;AN$6,Data_Table_1[[Full Name Theme Conc]:[Theme Ranking]],8,0))</f>
        <v/>
      </c>
      <c r="CM19" s="42" t="str">
        <f>IF(AND(VLOOKUP($E$2,Theme_Ranges[],2,0)&lt;=BC19,VLOOKUP($E$2,Theme_Ranges[],3,0)&gt;=BC19),BC19,"")</f>
        <v/>
      </c>
      <c r="CN19" s="42" t="str">
        <f>IF(AND(VLOOKUP($E$2,Theme_Ranges[],2,0)&lt;=BD19,VLOOKUP($E$2,Theme_Ranges[],3,0)&gt;=BD19),BD19,"")</f>
        <v/>
      </c>
      <c r="CO19" s="42" t="str">
        <f>IF(AND(VLOOKUP($E$2,Theme_Ranges[],2,0)&lt;=BE19,VLOOKUP($E$2,Theme_Ranges[],3,0)&gt;=BE19),BE19,"")</f>
        <v/>
      </c>
      <c r="CP19" s="42" t="str">
        <f>IF(AND(VLOOKUP($E$2,Theme_Ranges[],2,0)&lt;=BF19,VLOOKUP($E$2,Theme_Ranges[],3,0)&gt;=BF19),BF19,"")</f>
        <v/>
      </c>
      <c r="CQ19" s="42" t="str">
        <f>IF(AND(VLOOKUP($E$2,Theme_Ranges[],2,0)&lt;=BG19,VLOOKUP($E$2,Theme_Ranges[],3,0)&gt;=BG19),BG19,"")</f>
        <v/>
      </c>
      <c r="CR19" s="42" t="str">
        <f>IF(AND(VLOOKUP($E$2,Theme_Ranges[],2,0)&lt;=BH19,VLOOKUP($E$2,Theme_Ranges[],3,0)&gt;=BH19),BH19,"")</f>
        <v/>
      </c>
      <c r="CS19" s="42" t="str">
        <f>IF(AND(VLOOKUP($E$2,Theme_Ranges[],2,0)&lt;=BI19,VLOOKUP($E$2,Theme_Ranges[],3,0)&gt;=BI19),BI19,"")</f>
        <v/>
      </c>
      <c r="CT19" s="42" t="str">
        <f>IF(AND(VLOOKUP($E$2,Theme_Ranges[],2,0)&lt;=BJ19,VLOOKUP($E$2,Theme_Ranges[],3,0)&gt;=BJ19),BJ19,"")</f>
        <v/>
      </c>
      <c r="CU19" s="42" t="str">
        <f>IF(AND(VLOOKUP($E$2,Theme_Ranges[],2,0)&lt;=BK19,VLOOKUP($E$2,Theme_Ranges[],3,0)&gt;=BK19),BK19,"")</f>
        <v/>
      </c>
      <c r="CV19" s="42" t="str">
        <f>IF(AND(VLOOKUP($E$2,Theme_Ranges[],2,0)&lt;=BL19,VLOOKUP($E$2,Theme_Ranges[],3,0)&gt;=BL19),BL19,"")</f>
        <v/>
      </c>
      <c r="CW19" s="42" t="str">
        <f>IF(AND(VLOOKUP($E$2,Theme_Ranges[],2,0)&lt;=BM19,VLOOKUP($E$2,Theme_Ranges[],3,0)&gt;=BM19),BM19,"")</f>
        <v/>
      </c>
      <c r="CX19" s="42" t="str">
        <f>IF(AND(VLOOKUP($E$2,Theme_Ranges[],2,0)&lt;=BN19,VLOOKUP($E$2,Theme_Ranges[],3,0)&gt;=BN19),BN19,"")</f>
        <v/>
      </c>
      <c r="CY19" s="42" t="str">
        <f>IF(AND(VLOOKUP($E$2,Theme_Ranges[],2,0)&lt;=BO19,VLOOKUP($E$2,Theme_Ranges[],3,0)&gt;=BO19),BO19,"")</f>
        <v/>
      </c>
      <c r="CZ19" s="42" t="str">
        <f>IF(AND(VLOOKUP($E$2,Theme_Ranges[],2,0)&lt;=BP19,VLOOKUP($E$2,Theme_Ranges[],3,0)&gt;=BP19),BP19,"")</f>
        <v/>
      </c>
      <c r="DA19" s="42" t="str">
        <f>IF(AND(VLOOKUP($E$2,Theme_Ranges[],2,0)&lt;=BQ19,VLOOKUP($E$2,Theme_Ranges[],3,0)&gt;=BQ19),BQ19,"")</f>
        <v/>
      </c>
      <c r="DB19" s="42" t="str">
        <f>IF(AND(VLOOKUP($E$2,Theme_Ranges[],2,0)&lt;=BR19,VLOOKUP($E$2,Theme_Ranges[],3,0)&gt;=BR19),BR19,"")</f>
        <v/>
      </c>
      <c r="DC19" s="42" t="str">
        <f>IF(AND(VLOOKUP($E$2,Theme_Ranges[],2,0)&lt;=BS19,VLOOKUP($E$2,Theme_Ranges[],3,0)&gt;=BS19),BS19,"")</f>
        <v/>
      </c>
      <c r="DD19" s="42" t="str">
        <f>IF(AND(VLOOKUP($E$2,Theme_Ranges[],2,0)&lt;=BT19,VLOOKUP($E$2,Theme_Ranges[],3,0)&gt;=BT19),BT19,"")</f>
        <v/>
      </c>
      <c r="DE19" s="42" t="str">
        <f>IF(AND(VLOOKUP($E$2,Theme_Ranges[],2,0)&lt;=BU19,VLOOKUP($E$2,Theme_Ranges[],3,0)&gt;=BU19),BU19,"")</f>
        <v/>
      </c>
      <c r="DF19" s="42" t="str">
        <f>IF(AND(VLOOKUP($E$2,Theme_Ranges[],2,0)&lt;=BV19,VLOOKUP($E$2,Theme_Ranges[],3,0)&gt;=BV19),BV19,"")</f>
        <v/>
      </c>
      <c r="DG19" s="42" t="str">
        <f>IF(AND(VLOOKUP($E$2,Theme_Ranges[],2,0)&lt;=BW19,VLOOKUP($E$2,Theme_Ranges[],3,0)&gt;=BW19),BW19,"")</f>
        <v/>
      </c>
      <c r="DH19" s="42" t="str">
        <f>IF(AND(VLOOKUP($E$2,Theme_Ranges[],2,0)&lt;=BX19,VLOOKUP($E$2,Theme_Ranges[],3,0)&gt;=BX19),BX19,"")</f>
        <v/>
      </c>
      <c r="DI19" s="42" t="str">
        <f>IF(AND(VLOOKUP($E$2,Theme_Ranges[],2,0)&lt;=BY19,VLOOKUP($E$2,Theme_Ranges[],3,0)&gt;=BY19),BY19,"")</f>
        <v/>
      </c>
      <c r="DJ19" s="42" t="str">
        <f>IF(AND(VLOOKUP($E$2,Theme_Ranges[],2,0)&lt;=BZ19,VLOOKUP($E$2,Theme_Ranges[],3,0)&gt;=BZ19),BZ19,"")</f>
        <v/>
      </c>
      <c r="DK19" s="42" t="str">
        <f>IF(AND(VLOOKUP($E$2,Theme_Ranges[],2,0)&lt;=CA19,VLOOKUP($E$2,Theme_Ranges[],3,0)&gt;=CA19),CA19,"")</f>
        <v/>
      </c>
      <c r="DL19" s="42" t="str">
        <f>IF(AND(VLOOKUP($E$2,Theme_Ranges[],2,0)&lt;=CB19,VLOOKUP($E$2,Theme_Ranges[],3,0)&gt;=CB19),CB19,"")</f>
        <v/>
      </c>
      <c r="DM19" s="42" t="str">
        <f>IF(AND(VLOOKUP($E$2,Theme_Ranges[],2,0)&lt;=CC19,VLOOKUP($E$2,Theme_Ranges[],3,0)&gt;=CC19),CC19,"")</f>
        <v/>
      </c>
      <c r="DN19" s="42" t="str">
        <f>IF(AND(VLOOKUP($E$2,Theme_Ranges[],2,0)&lt;=CD19,VLOOKUP($E$2,Theme_Ranges[],3,0)&gt;=CD19),CD19,"")</f>
        <v/>
      </c>
      <c r="DO19" s="42" t="str">
        <f>IF(AND(VLOOKUP($E$2,Theme_Ranges[],2,0)&lt;=CE19,VLOOKUP($E$2,Theme_Ranges[],3,0)&gt;=CE19),CE19,"")</f>
        <v/>
      </c>
      <c r="DP19" s="42" t="str">
        <f>IF(AND(VLOOKUP($E$2,Theme_Ranges[],2,0)&lt;=CF19,VLOOKUP($E$2,Theme_Ranges[],3,0)&gt;=CF19),CF19,"")</f>
        <v/>
      </c>
      <c r="DQ19" s="42" t="str">
        <f>IF(AND(VLOOKUP($E$2,Theme_Ranges[],2,0)&lt;=CG19,VLOOKUP($E$2,Theme_Ranges[],3,0)&gt;=CG19),CG19,"")</f>
        <v/>
      </c>
      <c r="DR19" s="42" t="str">
        <f>IF(AND(VLOOKUP($E$2,Theme_Ranges[],2,0)&lt;=CH19,VLOOKUP($E$2,Theme_Ranges[],3,0)&gt;=CH19),CH19,"")</f>
        <v/>
      </c>
      <c r="DS19" s="42" t="str">
        <f>IF(AND(VLOOKUP($E$2,Theme_Ranges[],2,0)&lt;=CI19,VLOOKUP($E$2,Theme_Ranges[],3,0)&gt;=CI19),CI19,"")</f>
        <v/>
      </c>
      <c r="DT19" s="42" t="str">
        <f>IF(AND(VLOOKUP($E$2,Theme_Ranges[],2,0)&lt;=CJ19,VLOOKUP($E$2,Theme_Ranges[],3,0)&gt;=CJ19),CJ19,"")</f>
        <v/>
      </c>
    </row>
    <row r="20" spans="1:124" ht="19.2" x14ac:dyDescent="0.5">
      <c r="A20" s="38" t="str">
        <f t="shared" si="36"/>
        <v xml:space="preserve"> </v>
      </c>
      <c r="B20" s="39" t="str">
        <f>IF('Raw Data'!B15="","",'Raw Data'!B15)</f>
        <v/>
      </c>
      <c r="C20" s="39" t="str">
        <f>IF('Raw Data'!C15="","",'Raw Data'!C15)</f>
        <v/>
      </c>
      <c r="D20" s="39" t="str">
        <f>IF('Raw Data'!D15="","",'Raw Data'!D15)</f>
        <v/>
      </c>
      <c r="E20" s="39" t="str">
        <f>IF('Raw Data'!E15="","",'Raw Data'!E15)</f>
        <v/>
      </c>
      <c r="F20" s="71"/>
      <c r="G20" s="41" t="str">
        <f>IF(OR(IFERROR(AND(VLOOKUP($E$2,Theme_Ranges[],2,0)&lt;=BC20,VLOOKUP($E$2,Theme_Ranges[],3,0)&gt;=BC20),FALSE),IFERROR(AND(VLOOKUP($E$3,Theme_Ranges[],2,0)&lt;=BC20,VLOOKUP($E$3,Theme_Ranges[],3,0)&gt;=BC20),FALSE)),BC20,"")</f>
        <v/>
      </c>
      <c r="H20" s="41" t="str">
        <f>IF(OR(IFERROR(AND(VLOOKUP($E$2,Theme_Ranges[],2,0)&lt;=BD20,VLOOKUP($E$2,Theme_Ranges[],3,0)&gt;=BD20),FALSE),IFERROR(AND(VLOOKUP($E$3,Theme_Ranges[],2,0)&lt;=BD20,VLOOKUP($E$3,Theme_Ranges[],3,0)&gt;=BD20),FALSE)),BD20,"")</f>
        <v/>
      </c>
      <c r="I20" s="41" t="str">
        <f>IF(OR(IFERROR(AND(VLOOKUP($E$2,Theme_Ranges[],2,0)&lt;=BE20,VLOOKUP($E$2,Theme_Ranges[],3,0)&gt;=BE20),FALSE),IFERROR(AND(VLOOKUP($E$3,Theme_Ranges[],2,0)&lt;=BE20,VLOOKUP($E$3,Theme_Ranges[],3,0)&gt;=BE20),FALSE)),BE20,"")</f>
        <v/>
      </c>
      <c r="J20" s="41" t="str">
        <f>IF(OR(IFERROR(AND(VLOOKUP($E$2,Theme_Ranges[],2,0)&lt;=BF20,VLOOKUP($E$2,Theme_Ranges[],3,0)&gt;=BF20),FALSE),IFERROR(AND(VLOOKUP($E$3,Theme_Ranges[],2,0)&lt;=BF20,VLOOKUP($E$3,Theme_Ranges[],3,0)&gt;=BF20),FALSE)),BF20,"")</f>
        <v/>
      </c>
      <c r="K20" s="41" t="str">
        <f>IF(OR(IFERROR(AND(VLOOKUP($E$2,Theme_Ranges[],2,0)&lt;=BG20,VLOOKUP($E$2,Theme_Ranges[],3,0)&gt;=BG20),FALSE),IFERROR(AND(VLOOKUP($E$3,Theme_Ranges[],2,0)&lt;=BG20,VLOOKUP($E$3,Theme_Ranges[],3,0)&gt;=BG20),FALSE)),BG20,"")</f>
        <v/>
      </c>
      <c r="L20" s="41" t="str">
        <f>IF(OR(IFERROR(AND(VLOOKUP($E$2,Theme_Ranges[],2,0)&lt;=BH20,VLOOKUP($E$2,Theme_Ranges[],3,0)&gt;=BH20),FALSE),IFERROR(AND(VLOOKUP($E$3,Theme_Ranges[],2,0)&lt;=BH20,VLOOKUP($E$3,Theme_Ranges[],3,0)&gt;=BH20),FALSE)),BH20,"")</f>
        <v/>
      </c>
      <c r="M20" s="41" t="str">
        <f>IF(OR(IFERROR(AND(VLOOKUP($E$2,Theme_Ranges[],2,0)&lt;=BI20,VLOOKUP($E$2,Theme_Ranges[],3,0)&gt;=BI20),FALSE),IFERROR(AND(VLOOKUP($E$3,Theme_Ranges[],2,0)&lt;=BI20,VLOOKUP($E$3,Theme_Ranges[],3,0)&gt;=BI20),FALSE)),BI20,"")</f>
        <v/>
      </c>
      <c r="N20" s="41" t="str">
        <f>IF(OR(IFERROR(AND(VLOOKUP($E$2,Theme_Ranges[],2,0)&lt;=BJ20,VLOOKUP($E$2,Theme_Ranges[],3,0)&gt;=BJ20),FALSE),IFERROR(AND(VLOOKUP($E$3,Theme_Ranges[],2,0)&lt;=BJ20,VLOOKUP($E$3,Theme_Ranges[],3,0)&gt;=BJ20),FALSE)),BJ20,"")</f>
        <v/>
      </c>
      <c r="O20" s="41" t="str">
        <f>IF(OR(IFERROR(AND(VLOOKUP($E$2,Theme_Ranges[],2,0)&lt;=BK20,VLOOKUP($E$2,Theme_Ranges[],3,0)&gt;=BK20),FALSE),IFERROR(AND(VLOOKUP($E$3,Theme_Ranges[],2,0)&lt;=BK20,VLOOKUP($E$3,Theme_Ranges[],3,0)&gt;=BK20),FALSE)),BK20,"")</f>
        <v/>
      </c>
      <c r="P20" s="41" t="str">
        <f>IF(OR(IFERROR(AND(VLOOKUP($E$2,Theme_Ranges[],2,0)&lt;=BL20,VLOOKUP($E$2,Theme_Ranges[],3,0)&gt;=BL20),FALSE),IFERROR(AND(VLOOKUP($E$3,Theme_Ranges[],2,0)&lt;=BL20,VLOOKUP($E$3,Theme_Ranges[],3,0)&gt;=BL20),FALSE)),BL20,"")</f>
        <v/>
      </c>
      <c r="Q20" s="41" t="str">
        <f>IF(OR(IFERROR(AND(VLOOKUP($E$2,Theme_Ranges[],2,0)&lt;=BM20,VLOOKUP($E$2,Theme_Ranges[],3,0)&gt;=BM20),FALSE),IFERROR(AND(VLOOKUP($E$3,Theme_Ranges[],2,0)&lt;=BM20,VLOOKUP($E$3,Theme_Ranges[],3,0)&gt;=BM20),FALSE)),BM20,"")</f>
        <v/>
      </c>
      <c r="R20" s="41" t="str">
        <f>IF(OR(IFERROR(AND(VLOOKUP($E$2,Theme_Ranges[],2,0)&lt;=BN20,VLOOKUP($E$2,Theme_Ranges[],3,0)&gt;=BN20),FALSE),IFERROR(AND(VLOOKUP($E$3,Theme_Ranges[],2,0)&lt;=BN20,VLOOKUP($E$3,Theme_Ranges[],3,0)&gt;=BN20),FALSE)),BN20,"")</f>
        <v/>
      </c>
      <c r="S20" s="41" t="str">
        <f>IF(OR(IFERROR(AND(VLOOKUP($E$2,Theme_Ranges[],2,0)&lt;=BO20,VLOOKUP($E$2,Theme_Ranges[],3,0)&gt;=BO20),FALSE),IFERROR(AND(VLOOKUP($E$3,Theme_Ranges[],2,0)&lt;=BO20,VLOOKUP($E$3,Theme_Ranges[],3,0)&gt;=BO20),FALSE)),BO20,"")</f>
        <v/>
      </c>
      <c r="T20" s="41" t="str">
        <f>IF(OR(IFERROR(AND(VLOOKUP($E$2,Theme_Ranges[],2,0)&lt;=BP20,VLOOKUP($E$2,Theme_Ranges[],3,0)&gt;=BP20),FALSE),IFERROR(AND(VLOOKUP($E$3,Theme_Ranges[],2,0)&lt;=BP20,VLOOKUP($E$3,Theme_Ranges[],3,0)&gt;=BP20),FALSE)),BP20,"")</f>
        <v/>
      </c>
      <c r="U20" s="41" t="str">
        <f>IF(OR(IFERROR(AND(VLOOKUP($E$2,Theme_Ranges[],2,0)&lt;=BQ20,VLOOKUP($E$2,Theme_Ranges[],3,0)&gt;=BQ20),FALSE),IFERROR(AND(VLOOKUP($E$3,Theme_Ranges[],2,0)&lt;=BQ20,VLOOKUP($E$3,Theme_Ranges[],3,0)&gt;=BQ20),FALSE)),BQ20,"")</f>
        <v/>
      </c>
      <c r="V20" s="41" t="str">
        <f>IF(OR(IFERROR(AND(VLOOKUP($E$2,Theme_Ranges[],2,0)&lt;=BR20,VLOOKUP($E$2,Theme_Ranges[],3,0)&gt;=BR20),FALSE),IFERROR(AND(VLOOKUP($E$3,Theme_Ranges[],2,0)&lt;=BR20,VLOOKUP($E$3,Theme_Ranges[],3,0)&gt;=BR20),FALSE)),BR20,"")</f>
        <v/>
      </c>
      <c r="W20" s="41" t="str">
        <f>IF(OR(IFERROR(AND(VLOOKUP($E$2,Theme_Ranges[],2,0)&lt;=BS20,VLOOKUP($E$2,Theme_Ranges[],3,0)&gt;=BS20),FALSE),IFERROR(AND(VLOOKUP($E$3,Theme_Ranges[],2,0)&lt;=BS20,VLOOKUP($E$3,Theme_Ranges[],3,0)&gt;=BS20),FALSE)),BS20,"")</f>
        <v/>
      </c>
      <c r="X20" s="41" t="str">
        <f>IF(OR(IFERROR(AND(VLOOKUP($E$2,Theme_Ranges[],2,0)&lt;=BT20,VLOOKUP($E$2,Theme_Ranges[],3,0)&gt;=BT20),FALSE),IFERROR(AND(VLOOKUP($E$3,Theme_Ranges[],2,0)&lt;=BT20,VLOOKUP($E$3,Theme_Ranges[],3,0)&gt;=BT20),FALSE)),BT20,"")</f>
        <v/>
      </c>
      <c r="Y20" s="41" t="str">
        <f>IF(OR(IFERROR(AND(VLOOKUP($E$2,Theme_Ranges[],2,0)&lt;=BU20,VLOOKUP($E$2,Theme_Ranges[],3,0)&gt;=BU20),FALSE),IFERROR(AND(VLOOKUP($E$3,Theme_Ranges[],2,0)&lt;=BU20,VLOOKUP($E$3,Theme_Ranges[],3,0)&gt;=BU20),FALSE)),BU20,"")</f>
        <v/>
      </c>
      <c r="Z20" s="41" t="str">
        <f>IF(OR(IFERROR(AND(VLOOKUP($E$2,Theme_Ranges[],2,0)&lt;=BV20,VLOOKUP($E$2,Theme_Ranges[],3,0)&gt;=BV20),FALSE),IFERROR(AND(VLOOKUP($E$3,Theme_Ranges[],2,0)&lt;=BV20,VLOOKUP($E$3,Theme_Ranges[],3,0)&gt;=BV20),FALSE)),BV20,"")</f>
        <v/>
      </c>
      <c r="AA20" s="41" t="str">
        <f>IF(OR(IFERROR(AND(VLOOKUP($E$2,Theme_Ranges[],2,0)&lt;=BW20,VLOOKUP($E$2,Theme_Ranges[],3,0)&gt;=BW20),FALSE),IFERROR(AND(VLOOKUP($E$3,Theme_Ranges[],2,0)&lt;=BW20,VLOOKUP($E$3,Theme_Ranges[],3,0)&gt;=BW20),FALSE)),BW20,"")</f>
        <v/>
      </c>
      <c r="AB20" s="41" t="str">
        <f>IF(OR(IFERROR(AND(VLOOKUP($E$2,Theme_Ranges[],2,0)&lt;=BX20,VLOOKUP($E$2,Theme_Ranges[],3,0)&gt;=BX20),FALSE),IFERROR(AND(VLOOKUP($E$3,Theme_Ranges[],2,0)&lt;=BX20,VLOOKUP($E$3,Theme_Ranges[],3,0)&gt;=BX20),FALSE)),BX20,"")</f>
        <v/>
      </c>
      <c r="AC20" s="41" t="str">
        <f>IF(OR(IFERROR(AND(VLOOKUP($E$2,Theme_Ranges[],2,0)&lt;=BY20,VLOOKUP($E$2,Theme_Ranges[],3,0)&gt;=BY20),FALSE),IFERROR(AND(VLOOKUP($E$3,Theme_Ranges[],2,0)&lt;=BY20,VLOOKUP($E$3,Theme_Ranges[],3,0)&gt;=BY20),FALSE)),BY20,"")</f>
        <v/>
      </c>
      <c r="AD20" s="41" t="str">
        <f>IF(OR(IFERROR(AND(VLOOKUP($E$2,Theme_Ranges[],2,0)&lt;=BZ20,VLOOKUP($E$2,Theme_Ranges[],3,0)&gt;=BZ20),FALSE),IFERROR(AND(VLOOKUP($E$3,Theme_Ranges[],2,0)&lt;=BZ20,VLOOKUP($E$3,Theme_Ranges[],3,0)&gt;=BZ20),FALSE)),BZ20,"")</f>
        <v/>
      </c>
      <c r="AE20" s="41" t="str">
        <f>IF(OR(IFERROR(AND(VLOOKUP($E$2,Theme_Ranges[],2,0)&lt;=CA20,VLOOKUP($E$2,Theme_Ranges[],3,0)&gt;=CA20),FALSE),IFERROR(AND(VLOOKUP($E$3,Theme_Ranges[],2,0)&lt;=CA20,VLOOKUP($E$3,Theme_Ranges[],3,0)&gt;=CA20),FALSE)),CA20,"")</f>
        <v/>
      </c>
      <c r="AF20" s="41" t="str">
        <f>IF(OR(IFERROR(AND(VLOOKUP($E$2,Theme_Ranges[],2,0)&lt;=CB20,VLOOKUP($E$2,Theme_Ranges[],3,0)&gt;=CB20),FALSE),IFERROR(AND(VLOOKUP($E$3,Theme_Ranges[],2,0)&lt;=CB20,VLOOKUP($E$3,Theme_Ranges[],3,0)&gt;=CB20),FALSE)),CB20,"")</f>
        <v/>
      </c>
      <c r="AG20" s="41" t="str">
        <f>IF(OR(IFERROR(AND(VLOOKUP($E$2,Theme_Ranges[],2,0)&lt;=CC20,VLOOKUP($E$2,Theme_Ranges[],3,0)&gt;=CC20),FALSE),IFERROR(AND(VLOOKUP($E$3,Theme_Ranges[],2,0)&lt;=CC20,VLOOKUP($E$3,Theme_Ranges[],3,0)&gt;=CC20),FALSE)),CC20,"")</f>
        <v/>
      </c>
      <c r="AH20" s="41" t="str">
        <f>IF(OR(IFERROR(AND(VLOOKUP($E$2,Theme_Ranges[],2,0)&lt;=CD20,VLOOKUP($E$2,Theme_Ranges[],3,0)&gt;=CD20),FALSE),IFERROR(AND(VLOOKUP($E$3,Theme_Ranges[],2,0)&lt;=CD20,VLOOKUP($E$3,Theme_Ranges[],3,0)&gt;=CD20),FALSE)),CD20,"")</f>
        <v/>
      </c>
      <c r="AI20" s="41" t="str">
        <f>IF(OR(IFERROR(AND(VLOOKUP($E$2,Theme_Ranges[],2,0)&lt;=CE20,VLOOKUP($E$2,Theme_Ranges[],3,0)&gt;=CE20),FALSE),IFERROR(AND(VLOOKUP($E$3,Theme_Ranges[],2,0)&lt;=CE20,VLOOKUP($E$3,Theme_Ranges[],3,0)&gt;=CE20),FALSE)),CE20,"")</f>
        <v/>
      </c>
      <c r="AJ20" s="41" t="str">
        <f>IF(OR(IFERROR(AND(VLOOKUP($E$2,Theme_Ranges[],2,0)&lt;=CF20,VLOOKUP($E$2,Theme_Ranges[],3,0)&gt;=CF20),FALSE),IFERROR(AND(VLOOKUP($E$3,Theme_Ranges[],2,0)&lt;=CF20,VLOOKUP($E$3,Theme_Ranges[],3,0)&gt;=CF20),FALSE)),CF20,"")</f>
        <v/>
      </c>
      <c r="AK20" s="41" t="str">
        <f>IF(OR(IFERROR(AND(VLOOKUP($E$2,Theme_Ranges[],2,0)&lt;=CG20,VLOOKUP($E$2,Theme_Ranges[],3,0)&gt;=CG20),FALSE),IFERROR(AND(VLOOKUP($E$3,Theme_Ranges[],2,0)&lt;=CG20,VLOOKUP($E$3,Theme_Ranges[],3,0)&gt;=CG20),FALSE)),CG20,"")</f>
        <v/>
      </c>
      <c r="AL20" s="41" t="str">
        <f>IF(OR(IFERROR(AND(VLOOKUP($E$2,Theme_Ranges[],2,0)&lt;=CH20,VLOOKUP($E$2,Theme_Ranges[],3,0)&gt;=CH20),FALSE),IFERROR(AND(VLOOKUP($E$3,Theme_Ranges[],2,0)&lt;=CH20,VLOOKUP($E$3,Theme_Ranges[],3,0)&gt;=CH20),FALSE)),CH20,"")</f>
        <v/>
      </c>
      <c r="AM20" s="41" t="str">
        <f>IF(OR(IFERROR(AND(VLOOKUP($E$2,Theme_Ranges[],2,0)&lt;=CI20,VLOOKUP($E$2,Theme_Ranges[],3,0)&gt;=CI20),FALSE),IFERROR(AND(VLOOKUP($E$3,Theme_Ranges[],2,0)&lt;=CI20,VLOOKUP($E$3,Theme_Ranges[],3,0)&gt;=CI20),FALSE)),CI20,"")</f>
        <v/>
      </c>
      <c r="AN20" s="41" t="str">
        <f>IF(OR(IFERROR(AND(VLOOKUP($E$2,Theme_Ranges[],2,0)&lt;=CJ20,VLOOKUP($E$2,Theme_Ranges[],3,0)&gt;=CJ20),FALSE),IFERROR(AND(VLOOKUP($E$3,Theme_Ranges[],2,0)&lt;=CJ20,VLOOKUP($E$3,Theme_Ranges[],3,0)&gt;=CJ20),FALSE)),CJ20,"")</f>
        <v/>
      </c>
      <c r="AO20" s="79"/>
      <c r="AP20" s="49" t="str">
        <f t="shared" ref="AP20:AP58" si="46">IF(D20="","",COUNTIF($G20:$O20,"&lt;="&amp;AV20))</f>
        <v/>
      </c>
      <c r="AQ20" s="50" t="str">
        <f t="shared" ref="AQ20:AQ58" si="47">IF(D20="","",COUNTIF($P20:$W20,"&lt;="&amp;AV20))</f>
        <v/>
      </c>
      <c r="AR20" s="50" t="str">
        <f t="shared" ref="AR20:AR58" si="48">IF(D20="","",COUNTIF($X20:$AF20,"&lt;="&amp;AV20))</f>
        <v/>
      </c>
      <c r="AS20" s="51" t="str">
        <f t="shared" ref="AS20:AS58" si="49">IF(D20="","",COUNTIF($AG20:$AN20,"&lt;="&amp;AV20))</f>
        <v/>
      </c>
      <c r="AT20" s="40"/>
      <c r="AU20" s="40"/>
      <c r="AV20" s="5">
        <f>VLOOKUP($AV$8,Theme_Ranges[],3,0)</f>
        <v>5</v>
      </c>
      <c r="AW20" s="5">
        <f t="shared" ref="AW20:AW58" si="50">IF(D20="",0,1)</f>
        <v>0</v>
      </c>
      <c r="AX20" s="5">
        <f t="shared" ref="AX20:AX58" si="51">IF(COUNTIF($G20:$O20,"&lt;="&amp;AV20)&gt;0,1,0)</f>
        <v>0</v>
      </c>
      <c r="AY20" s="5">
        <f t="shared" ref="AY20:AY58" si="52">IF(COUNTIF($P20:$W20,"&lt;="&amp;AV20)&gt;0,1,0)</f>
        <v>0</v>
      </c>
      <c r="AZ20" s="5">
        <f t="shared" ref="AZ20:AZ58" si="53">IF(COUNTIF($X20:$AF20,"&lt;="&amp;AV20)&gt;0,1,0)</f>
        <v>0</v>
      </c>
      <c r="BA20" s="5">
        <f t="shared" ref="BA20:BA58" si="54">IF(COUNTIF($AG20:$AN20,"&lt;="&amp;AV20)&gt;0,1,0)</f>
        <v>0</v>
      </c>
      <c r="BB20" s="40"/>
      <c r="BC20" s="42" t="str">
        <f>IF($D20="","",VLOOKUP($A20&amp;G$6,Data_Table_1[[Full Name Theme Conc]:[Theme Ranking]],8,0))</f>
        <v/>
      </c>
      <c r="BD20" s="42" t="str">
        <f>IF($D20="","",VLOOKUP($A20&amp;H$6,Data_Table_1[[Full Name Theme Conc]:[Theme Ranking]],8,0))</f>
        <v/>
      </c>
      <c r="BE20" s="42" t="str">
        <f>IF($D20="","",VLOOKUP($A20&amp;I$6,Data_Table_1[[Full Name Theme Conc]:[Theme Ranking]],8,0))</f>
        <v/>
      </c>
      <c r="BF20" s="42" t="str">
        <f>IF($D20="","",VLOOKUP($A20&amp;J$6,Data_Table_1[[Full Name Theme Conc]:[Theme Ranking]],8,0))</f>
        <v/>
      </c>
      <c r="BG20" s="42" t="str">
        <f>IF($D20="","",VLOOKUP($A20&amp;K$6,Data_Table_1[[Full Name Theme Conc]:[Theme Ranking]],8,0))</f>
        <v/>
      </c>
      <c r="BH20" s="42" t="str">
        <f>IF($D20="","",VLOOKUP($A20&amp;L$6,Data_Table_1[[Full Name Theme Conc]:[Theme Ranking]],8,0))</f>
        <v/>
      </c>
      <c r="BI20" s="42" t="str">
        <f>IF($D20="","",VLOOKUP($A20&amp;M$6,Data_Table_1[[Full Name Theme Conc]:[Theme Ranking]],8,0))</f>
        <v/>
      </c>
      <c r="BJ20" s="42" t="str">
        <f>IF($D20="","",VLOOKUP($A20&amp;N$6,Data_Table_1[[Full Name Theme Conc]:[Theme Ranking]],8,0))</f>
        <v/>
      </c>
      <c r="BK20" s="42" t="str">
        <f>IF($D20="","",VLOOKUP($A20&amp;O$6,Data_Table_1[[Full Name Theme Conc]:[Theme Ranking]],8,0))</f>
        <v/>
      </c>
      <c r="BL20" s="42" t="str">
        <f>IF($D20="","",VLOOKUP($A20&amp;P$6,Data_Table_1[[Full Name Theme Conc]:[Theme Ranking]],8,0))</f>
        <v/>
      </c>
      <c r="BM20" s="42" t="str">
        <f>IF($D20="","",VLOOKUP($A20&amp;Q$6,Data_Table_1[[Full Name Theme Conc]:[Theme Ranking]],8,0))</f>
        <v/>
      </c>
      <c r="BN20" s="42" t="str">
        <f>IF($D20="","",VLOOKUP($A20&amp;R$6,Data_Table_1[[Full Name Theme Conc]:[Theme Ranking]],8,0))</f>
        <v/>
      </c>
      <c r="BO20" s="42" t="str">
        <f>IF($D20="","",VLOOKUP($A20&amp;S$6,Data_Table_1[[Full Name Theme Conc]:[Theme Ranking]],8,0))</f>
        <v/>
      </c>
      <c r="BP20" s="42" t="str">
        <f>IF($D20="","",VLOOKUP($A20&amp;T$6,Data_Table_1[[Full Name Theme Conc]:[Theme Ranking]],8,0))</f>
        <v/>
      </c>
      <c r="BQ20" s="42" t="str">
        <f>IF($D20="","",VLOOKUP($A20&amp;U$6,Data_Table_1[[Full Name Theme Conc]:[Theme Ranking]],8,0))</f>
        <v/>
      </c>
      <c r="BR20" s="42" t="str">
        <f>IF($D20="","",VLOOKUP($A20&amp;V$6,Data_Table_1[[Full Name Theme Conc]:[Theme Ranking]],8,0))</f>
        <v/>
      </c>
      <c r="BS20" s="42" t="str">
        <f>IF($D20="","",VLOOKUP($A20&amp;W$6,Data_Table_1[[Full Name Theme Conc]:[Theme Ranking]],8,0))</f>
        <v/>
      </c>
      <c r="BT20" s="42" t="str">
        <f>IF($D20="","",VLOOKUP($A20&amp;X$6,Data_Table_1[[Full Name Theme Conc]:[Theme Ranking]],8,0))</f>
        <v/>
      </c>
      <c r="BU20" s="42" t="str">
        <f>IF($D20="","",VLOOKUP($A20&amp;Y$6,Data_Table_1[[Full Name Theme Conc]:[Theme Ranking]],8,0))</f>
        <v/>
      </c>
      <c r="BV20" s="42" t="str">
        <f>IF($D20="","",VLOOKUP($A20&amp;Z$6,Data_Table_1[[Full Name Theme Conc]:[Theme Ranking]],8,0))</f>
        <v/>
      </c>
      <c r="BW20" s="42" t="str">
        <f>IF($D20="","",VLOOKUP($A20&amp;AA$6,Data_Table_1[[Full Name Theme Conc]:[Theme Ranking]],8,0))</f>
        <v/>
      </c>
      <c r="BX20" s="42" t="str">
        <f>IF($D20="","",VLOOKUP($A20&amp;AB$6,Data_Table_1[[Full Name Theme Conc]:[Theme Ranking]],8,0))</f>
        <v/>
      </c>
      <c r="BY20" s="42" t="str">
        <f>IF($D20="","",VLOOKUP($A20&amp;AC$6,Data_Table_1[[Full Name Theme Conc]:[Theme Ranking]],8,0))</f>
        <v/>
      </c>
      <c r="BZ20" s="42" t="str">
        <f>IF($D20="","",VLOOKUP($A20&amp;AD$6,Data_Table_1[[Full Name Theme Conc]:[Theme Ranking]],8,0))</f>
        <v/>
      </c>
      <c r="CA20" s="42" t="str">
        <f>IF($D20="","",VLOOKUP($A20&amp;AE$6,Data_Table_1[[Full Name Theme Conc]:[Theme Ranking]],8,0))</f>
        <v/>
      </c>
      <c r="CB20" s="42" t="str">
        <f>IF($D20="","",VLOOKUP($A20&amp;AF$6,Data_Table_1[[Full Name Theme Conc]:[Theme Ranking]],8,0))</f>
        <v/>
      </c>
      <c r="CC20" s="42" t="str">
        <f>IF($D20="","",VLOOKUP($A20&amp;AG$6,Data_Table_1[[Full Name Theme Conc]:[Theme Ranking]],8,0))</f>
        <v/>
      </c>
      <c r="CD20" s="42" t="str">
        <f>IF($D20="","",VLOOKUP($A20&amp;AH$6,Data_Table_1[[Full Name Theme Conc]:[Theme Ranking]],8,0))</f>
        <v/>
      </c>
      <c r="CE20" s="42" t="str">
        <f>IF($D20="","",VLOOKUP($A20&amp;AI$6,Data_Table_1[[Full Name Theme Conc]:[Theme Ranking]],8,0))</f>
        <v/>
      </c>
      <c r="CF20" s="42" t="str">
        <f>IF($D20="","",VLOOKUP($A20&amp;AJ$6,Data_Table_1[[Full Name Theme Conc]:[Theme Ranking]],8,0))</f>
        <v/>
      </c>
      <c r="CG20" s="42" t="str">
        <f>IF($D20="","",VLOOKUP($A20&amp;AK$6,Data_Table_1[[Full Name Theme Conc]:[Theme Ranking]],8,0))</f>
        <v/>
      </c>
      <c r="CH20" s="42" t="str">
        <f>IF($D20="","",VLOOKUP($A20&amp;AL$6,Data_Table_1[[Full Name Theme Conc]:[Theme Ranking]],8,0))</f>
        <v/>
      </c>
      <c r="CI20" s="42" t="str">
        <f>IF($D20="","",VLOOKUP($A20&amp;AM$6,Data_Table_1[[Full Name Theme Conc]:[Theme Ranking]],8,0))</f>
        <v/>
      </c>
      <c r="CJ20" s="42" t="str">
        <f>IF($D20="","",VLOOKUP($A20&amp;AN$6,Data_Table_1[[Full Name Theme Conc]:[Theme Ranking]],8,0))</f>
        <v/>
      </c>
      <c r="CM20" s="42" t="str">
        <f>IF(AND(VLOOKUP($E$2,Theme_Ranges[],2,0)&lt;=BC20,VLOOKUP($E$2,Theme_Ranges[],3,0)&gt;=BC20),BC20,"")</f>
        <v/>
      </c>
      <c r="CN20" s="42" t="str">
        <f>IF(AND(VLOOKUP($E$2,Theme_Ranges[],2,0)&lt;=BD20,VLOOKUP($E$2,Theme_Ranges[],3,0)&gt;=BD20),BD20,"")</f>
        <v/>
      </c>
      <c r="CO20" s="42" t="str">
        <f>IF(AND(VLOOKUP($E$2,Theme_Ranges[],2,0)&lt;=BE20,VLOOKUP($E$2,Theme_Ranges[],3,0)&gt;=BE20),BE20,"")</f>
        <v/>
      </c>
      <c r="CP20" s="42" t="str">
        <f>IF(AND(VLOOKUP($E$2,Theme_Ranges[],2,0)&lt;=BF20,VLOOKUP($E$2,Theme_Ranges[],3,0)&gt;=BF20),BF20,"")</f>
        <v/>
      </c>
      <c r="CQ20" s="42" t="str">
        <f>IF(AND(VLOOKUP($E$2,Theme_Ranges[],2,0)&lt;=BG20,VLOOKUP($E$2,Theme_Ranges[],3,0)&gt;=BG20),BG20,"")</f>
        <v/>
      </c>
      <c r="CR20" s="42" t="str">
        <f>IF(AND(VLOOKUP($E$2,Theme_Ranges[],2,0)&lt;=BH20,VLOOKUP($E$2,Theme_Ranges[],3,0)&gt;=BH20),BH20,"")</f>
        <v/>
      </c>
      <c r="CS20" s="42" t="str">
        <f>IF(AND(VLOOKUP($E$2,Theme_Ranges[],2,0)&lt;=BI20,VLOOKUP($E$2,Theme_Ranges[],3,0)&gt;=BI20),BI20,"")</f>
        <v/>
      </c>
      <c r="CT20" s="42" t="str">
        <f>IF(AND(VLOOKUP($E$2,Theme_Ranges[],2,0)&lt;=BJ20,VLOOKUP($E$2,Theme_Ranges[],3,0)&gt;=BJ20),BJ20,"")</f>
        <v/>
      </c>
      <c r="CU20" s="42" t="str">
        <f>IF(AND(VLOOKUP($E$2,Theme_Ranges[],2,0)&lt;=BK20,VLOOKUP($E$2,Theme_Ranges[],3,0)&gt;=BK20),BK20,"")</f>
        <v/>
      </c>
      <c r="CV20" s="42" t="str">
        <f>IF(AND(VLOOKUP($E$2,Theme_Ranges[],2,0)&lt;=BL20,VLOOKUP($E$2,Theme_Ranges[],3,0)&gt;=BL20),BL20,"")</f>
        <v/>
      </c>
      <c r="CW20" s="42" t="str">
        <f>IF(AND(VLOOKUP($E$2,Theme_Ranges[],2,0)&lt;=BM20,VLOOKUP($E$2,Theme_Ranges[],3,0)&gt;=BM20),BM20,"")</f>
        <v/>
      </c>
      <c r="CX20" s="42" t="str">
        <f>IF(AND(VLOOKUP($E$2,Theme_Ranges[],2,0)&lt;=BN20,VLOOKUP($E$2,Theme_Ranges[],3,0)&gt;=BN20),BN20,"")</f>
        <v/>
      </c>
      <c r="CY20" s="42" t="str">
        <f>IF(AND(VLOOKUP($E$2,Theme_Ranges[],2,0)&lt;=BO20,VLOOKUP($E$2,Theme_Ranges[],3,0)&gt;=BO20),BO20,"")</f>
        <v/>
      </c>
      <c r="CZ20" s="42" t="str">
        <f>IF(AND(VLOOKUP($E$2,Theme_Ranges[],2,0)&lt;=BP20,VLOOKUP($E$2,Theme_Ranges[],3,0)&gt;=BP20),BP20,"")</f>
        <v/>
      </c>
      <c r="DA20" s="42" t="str">
        <f>IF(AND(VLOOKUP($E$2,Theme_Ranges[],2,0)&lt;=BQ20,VLOOKUP($E$2,Theme_Ranges[],3,0)&gt;=BQ20),BQ20,"")</f>
        <v/>
      </c>
      <c r="DB20" s="42" t="str">
        <f>IF(AND(VLOOKUP($E$2,Theme_Ranges[],2,0)&lt;=BR20,VLOOKUP($E$2,Theme_Ranges[],3,0)&gt;=BR20),BR20,"")</f>
        <v/>
      </c>
      <c r="DC20" s="42" t="str">
        <f>IF(AND(VLOOKUP($E$2,Theme_Ranges[],2,0)&lt;=BS20,VLOOKUP($E$2,Theme_Ranges[],3,0)&gt;=BS20),BS20,"")</f>
        <v/>
      </c>
      <c r="DD20" s="42" t="str">
        <f>IF(AND(VLOOKUP($E$2,Theme_Ranges[],2,0)&lt;=BT20,VLOOKUP($E$2,Theme_Ranges[],3,0)&gt;=BT20),BT20,"")</f>
        <v/>
      </c>
      <c r="DE20" s="42" t="str">
        <f>IF(AND(VLOOKUP($E$2,Theme_Ranges[],2,0)&lt;=BU20,VLOOKUP($E$2,Theme_Ranges[],3,0)&gt;=BU20),BU20,"")</f>
        <v/>
      </c>
      <c r="DF20" s="42" t="str">
        <f>IF(AND(VLOOKUP($E$2,Theme_Ranges[],2,0)&lt;=BV20,VLOOKUP($E$2,Theme_Ranges[],3,0)&gt;=BV20),BV20,"")</f>
        <v/>
      </c>
      <c r="DG20" s="42" t="str">
        <f>IF(AND(VLOOKUP($E$2,Theme_Ranges[],2,0)&lt;=BW20,VLOOKUP($E$2,Theme_Ranges[],3,0)&gt;=BW20),BW20,"")</f>
        <v/>
      </c>
      <c r="DH20" s="42" t="str">
        <f>IF(AND(VLOOKUP($E$2,Theme_Ranges[],2,0)&lt;=BX20,VLOOKUP($E$2,Theme_Ranges[],3,0)&gt;=BX20),BX20,"")</f>
        <v/>
      </c>
      <c r="DI20" s="42" t="str">
        <f>IF(AND(VLOOKUP($E$2,Theme_Ranges[],2,0)&lt;=BY20,VLOOKUP($E$2,Theme_Ranges[],3,0)&gt;=BY20),BY20,"")</f>
        <v/>
      </c>
      <c r="DJ20" s="42" t="str">
        <f>IF(AND(VLOOKUP($E$2,Theme_Ranges[],2,0)&lt;=BZ20,VLOOKUP($E$2,Theme_Ranges[],3,0)&gt;=BZ20),BZ20,"")</f>
        <v/>
      </c>
      <c r="DK20" s="42" t="str">
        <f>IF(AND(VLOOKUP($E$2,Theme_Ranges[],2,0)&lt;=CA20,VLOOKUP($E$2,Theme_Ranges[],3,0)&gt;=CA20),CA20,"")</f>
        <v/>
      </c>
      <c r="DL20" s="42" t="str">
        <f>IF(AND(VLOOKUP($E$2,Theme_Ranges[],2,0)&lt;=CB20,VLOOKUP($E$2,Theme_Ranges[],3,0)&gt;=CB20),CB20,"")</f>
        <v/>
      </c>
      <c r="DM20" s="42" t="str">
        <f>IF(AND(VLOOKUP($E$2,Theme_Ranges[],2,0)&lt;=CC20,VLOOKUP($E$2,Theme_Ranges[],3,0)&gt;=CC20),CC20,"")</f>
        <v/>
      </c>
      <c r="DN20" s="42" t="str">
        <f>IF(AND(VLOOKUP($E$2,Theme_Ranges[],2,0)&lt;=CD20,VLOOKUP($E$2,Theme_Ranges[],3,0)&gt;=CD20),CD20,"")</f>
        <v/>
      </c>
      <c r="DO20" s="42" t="str">
        <f>IF(AND(VLOOKUP($E$2,Theme_Ranges[],2,0)&lt;=CE20,VLOOKUP($E$2,Theme_Ranges[],3,0)&gt;=CE20),CE20,"")</f>
        <v/>
      </c>
      <c r="DP20" s="42" t="str">
        <f>IF(AND(VLOOKUP($E$2,Theme_Ranges[],2,0)&lt;=CF20,VLOOKUP($E$2,Theme_Ranges[],3,0)&gt;=CF20),CF20,"")</f>
        <v/>
      </c>
      <c r="DQ20" s="42" t="str">
        <f>IF(AND(VLOOKUP($E$2,Theme_Ranges[],2,0)&lt;=CG20,VLOOKUP($E$2,Theme_Ranges[],3,0)&gt;=CG20),CG20,"")</f>
        <v/>
      </c>
      <c r="DR20" s="42" t="str">
        <f>IF(AND(VLOOKUP($E$2,Theme_Ranges[],2,0)&lt;=CH20,VLOOKUP($E$2,Theme_Ranges[],3,0)&gt;=CH20),CH20,"")</f>
        <v/>
      </c>
      <c r="DS20" s="42" t="str">
        <f>IF(AND(VLOOKUP($E$2,Theme_Ranges[],2,0)&lt;=CI20,VLOOKUP($E$2,Theme_Ranges[],3,0)&gt;=CI20),CI20,"")</f>
        <v/>
      </c>
      <c r="DT20" s="42" t="str">
        <f>IF(AND(VLOOKUP($E$2,Theme_Ranges[],2,0)&lt;=CJ20,VLOOKUP($E$2,Theme_Ranges[],3,0)&gt;=CJ20),CJ20,"")</f>
        <v/>
      </c>
    </row>
    <row r="21" spans="1:124" ht="19.2" x14ac:dyDescent="0.5">
      <c r="A21" s="38" t="str">
        <f t="shared" si="36"/>
        <v xml:space="preserve"> </v>
      </c>
      <c r="B21" s="39" t="str">
        <f>IF('Raw Data'!B16="","",'Raw Data'!B16)</f>
        <v/>
      </c>
      <c r="C21" s="39" t="str">
        <f>IF('Raw Data'!C16="","",'Raw Data'!C16)</f>
        <v/>
      </c>
      <c r="D21" s="39" t="str">
        <f>IF('Raw Data'!D16="","",'Raw Data'!D16)</f>
        <v/>
      </c>
      <c r="E21" s="39" t="str">
        <f>IF('Raw Data'!E16="","",'Raw Data'!E16)</f>
        <v/>
      </c>
      <c r="F21" s="71"/>
      <c r="G21" s="41" t="str">
        <f>IF(OR(IFERROR(AND(VLOOKUP($E$2,Theme_Ranges[],2,0)&lt;=BC21,VLOOKUP($E$2,Theme_Ranges[],3,0)&gt;=BC21),FALSE),IFERROR(AND(VLOOKUP($E$3,Theme_Ranges[],2,0)&lt;=BC21,VLOOKUP($E$3,Theme_Ranges[],3,0)&gt;=BC21),FALSE)),BC21,"")</f>
        <v/>
      </c>
      <c r="H21" s="41" t="str">
        <f>IF(OR(IFERROR(AND(VLOOKUP($E$2,Theme_Ranges[],2,0)&lt;=BD21,VLOOKUP($E$2,Theme_Ranges[],3,0)&gt;=BD21),FALSE),IFERROR(AND(VLOOKUP($E$3,Theme_Ranges[],2,0)&lt;=BD21,VLOOKUP($E$3,Theme_Ranges[],3,0)&gt;=BD21),FALSE)),BD21,"")</f>
        <v/>
      </c>
      <c r="I21" s="41" t="str">
        <f>IF(OR(IFERROR(AND(VLOOKUP($E$2,Theme_Ranges[],2,0)&lt;=BE21,VLOOKUP($E$2,Theme_Ranges[],3,0)&gt;=BE21),FALSE),IFERROR(AND(VLOOKUP($E$3,Theme_Ranges[],2,0)&lt;=BE21,VLOOKUP($E$3,Theme_Ranges[],3,0)&gt;=BE21),FALSE)),BE21,"")</f>
        <v/>
      </c>
      <c r="J21" s="41" t="str">
        <f>IF(OR(IFERROR(AND(VLOOKUP($E$2,Theme_Ranges[],2,0)&lt;=BF21,VLOOKUP($E$2,Theme_Ranges[],3,0)&gt;=BF21),FALSE),IFERROR(AND(VLOOKUP($E$3,Theme_Ranges[],2,0)&lt;=BF21,VLOOKUP($E$3,Theme_Ranges[],3,0)&gt;=BF21),FALSE)),BF21,"")</f>
        <v/>
      </c>
      <c r="K21" s="41" t="str">
        <f>IF(OR(IFERROR(AND(VLOOKUP($E$2,Theme_Ranges[],2,0)&lt;=BG21,VLOOKUP($E$2,Theme_Ranges[],3,0)&gt;=BG21),FALSE),IFERROR(AND(VLOOKUP($E$3,Theme_Ranges[],2,0)&lt;=BG21,VLOOKUP($E$3,Theme_Ranges[],3,0)&gt;=BG21),FALSE)),BG21,"")</f>
        <v/>
      </c>
      <c r="L21" s="41" t="str">
        <f>IF(OR(IFERROR(AND(VLOOKUP($E$2,Theme_Ranges[],2,0)&lt;=BH21,VLOOKUP($E$2,Theme_Ranges[],3,0)&gt;=BH21),FALSE),IFERROR(AND(VLOOKUP($E$3,Theme_Ranges[],2,0)&lt;=BH21,VLOOKUP($E$3,Theme_Ranges[],3,0)&gt;=BH21),FALSE)),BH21,"")</f>
        <v/>
      </c>
      <c r="M21" s="41" t="str">
        <f>IF(OR(IFERROR(AND(VLOOKUP($E$2,Theme_Ranges[],2,0)&lt;=BI21,VLOOKUP($E$2,Theme_Ranges[],3,0)&gt;=BI21),FALSE),IFERROR(AND(VLOOKUP($E$3,Theme_Ranges[],2,0)&lt;=BI21,VLOOKUP($E$3,Theme_Ranges[],3,0)&gt;=BI21),FALSE)),BI21,"")</f>
        <v/>
      </c>
      <c r="N21" s="41" t="str">
        <f>IF(OR(IFERROR(AND(VLOOKUP($E$2,Theme_Ranges[],2,0)&lt;=BJ21,VLOOKUP($E$2,Theme_Ranges[],3,0)&gt;=BJ21),FALSE),IFERROR(AND(VLOOKUP($E$3,Theme_Ranges[],2,0)&lt;=BJ21,VLOOKUP($E$3,Theme_Ranges[],3,0)&gt;=BJ21),FALSE)),BJ21,"")</f>
        <v/>
      </c>
      <c r="O21" s="41" t="str">
        <f>IF(OR(IFERROR(AND(VLOOKUP($E$2,Theme_Ranges[],2,0)&lt;=BK21,VLOOKUP($E$2,Theme_Ranges[],3,0)&gt;=BK21),FALSE),IFERROR(AND(VLOOKUP($E$3,Theme_Ranges[],2,0)&lt;=BK21,VLOOKUP($E$3,Theme_Ranges[],3,0)&gt;=BK21),FALSE)),BK21,"")</f>
        <v/>
      </c>
      <c r="P21" s="41" t="str">
        <f>IF(OR(IFERROR(AND(VLOOKUP($E$2,Theme_Ranges[],2,0)&lt;=BL21,VLOOKUP($E$2,Theme_Ranges[],3,0)&gt;=BL21),FALSE),IFERROR(AND(VLOOKUP($E$3,Theme_Ranges[],2,0)&lt;=BL21,VLOOKUP($E$3,Theme_Ranges[],3,0)&gt;=BL21),FALSE)),BL21,"")</f>
        <v/>
      </c>
      <c r="Q21" s="41" t="str">
        <f>IF(OR(IFERROR(AND(VLOOKUP($E$2,Theme_Ranges[],2,0)&lt;=BM21,VLOOKUP($E$2,Theme_Ranges[],3,0)&gt;=BM21),FALSE),IFERROR(AND(VLOOKUP($E$3,Theme_Ranges[],2,0)&lt;=BM21,VLOOKUP($E$3,Theme_Ranges[],3,0)&gt;=BM21),FALSE)),BM21,"")</f>
        <v/>
      </c>
      <c r="R21" s="41" t="str">
        <f>IF(OR(IFERROR(AND(VLOOKUP($E$2,Theme_Ranges[],2,0)&lt;=BN21,VLOOKUP($E$2,Theme_Ranges[],3,0)&gt;=BN21),FALSE),IFERROR(AND(VLOOKUP($E$3,Theme_Ranges[],2,0)&lt;=BN21,VLOOKUP($E$3,Theme_Ranges[],3,0)&gt;=BN21),FALSE)),BN21,"")</f>
        <v/>
      </c>
      <c r="S21" s="41" t="str">
        <f>IF(OR(IFERROR(AND(VLOOKUP($E$2,Theme_Ranges[],2,0)&lt;=BO21,VLOOKUP($E$2,Theme_Ranges[],3,0)&gt;=BO21),FALSE),IFERROR(AND(VLOOKUP($E$3,Theme_Ranges[],2,0)&lt;=BO21,VLOOKUP($E$3,Theme_Ranges[],3,0)&gt;=BO21),FALSE)),BO21,"")</f>
        <v/>
      </c>
      <c r="T21" s="41" t="str">
        <f>IF(OR(IFERROR(AND(VLOOKUP($E$2,Theme_Ranges[],2,0)&lt;=BP21,VLOOKUP($E$2,Theme_Ranges[],3,0)&gt;=BP21),FALSE),IFERROR(AND(VLOOKUP($E$3,Theme_Ranges[],2,0)&lt;=BP21,VLOOKUP($E$3,Theme_Ranges[],3,0)&gt;=BP21),FALSE)),BP21,"")</f>
        <v/>
      </c>
      <c r="U21" s="41" t="str">
        <f>IF(OR(IFERROR(AND(VLOOKUP($E$2,Theme_Ranges[],2,0)&lt;=BQ21,VLOOKUP($E$2,Theme_Ranges[],3,0)&gt;=BQ21),FALSE),IFERROR(AND(VLOOKUP($E$3,Theme_Ranges[],2,0)&lt;=BQ21,VLOOKUP($E$3,Theme_Ranges[],3,0)&gt;=BQ21),FALSE)),BQ21,"")</f>
        <v/>
      </c>
      <c r="V21" s="41" t="str">
        <f>IF(OR(IFERROR(AND(VLOOKUP($E$2,Theme_Ranges[],2,0)&lt;=BR21,VLOOKUP($E$2,Theme_Ranges[],3,0)&gt;=BR21),FALSE),IFERROR(AND(VLOOKUP($E$3,Theme_Ranges[],2,0)&lt;=BR21,VLOOKUP($E$3,Theme_Ranges[],3,0)&gt;=BR21),FALSE)),BR21,"")</f>
        <v/>
      </c>
      <c r="W21" s="41" t="str">
        <f>IF(OR(IFERROR(AND(VLOOKUP($E$2,Theme_Ranges[],2,0)&lt;=BS21,VLOOKUP($E$2,Theme_Ranges[],3,0)&gt;=BS21),FALSE),IFERROR(AND(VLOOKUP($E$3,Theme_Ranges[],2,0)&lt;=BS21,VLOOKUP($E$3,Theme_Ranges[],3,0)&gt;=BS21),FALSE)),BS21,"")</f>
        <v/>
      </c>
      <c r="X21" s="41" t="str">
        <f>IF(OR(IFERROR(AND(VLOOKUP($E$2,Theme_Ranges[],2,0)&lt;=BT21,VLOOKUP($E$2,Theme_Ranges[],3,0)&gt;=BT21),FALSE),IFERROR(AND(VLOOKUP($E$3,Theme_Ranges[],2,0)&lt;=BT21,VLOOKUP($E$3,Theme_Ranges[],3,0)&gt;=BT21),FALSE)),BT21,"")</f>
        <v/>
      </c>
      <c r="Y21" s="41" t="str">
        <f>IF(OR(IFERROR(AND(VLOOKUP($E$2,Theme_Ranges[],2,0)&lt;=BU21,VLOOKUP($E$2,Theme_Ranges[],3,0)&gt;=BU21),FALSE),IFERROR(AND(VLOOKUP($E$3,Theme_Ranges[],2,0)&lt;=BU21,VLOOKUP($E$3,Theme_Ranges[],3,0)&gt;=BU21),FALSE)),BU21,"")</f>
        <v/>
      </c>
      <c r="Z21" s="41" t="str">
        <f>IF(OR(IFERROR(AND(VLOOKUP($E$2,Theme_Ranges[],2,0)&lt;=BV21,VLOOKUP($E$2,Theme_Ranges[],3,0)&gt;=BV21),FALSE),IFERROR(AND(VLOOKUP($E$3,Theme_Ranges[],2,0)&lt;=BV21,VLOOKUP($E$3,Theme_Ranges[],3,0)&gt;=BV21),FALSE)),BV21,"")</f>
        <v/>
      </c>
      <c r="AA21" s="41" t="str">
        <f>IF(OR(IFERROR(AND(VLOOKUP($E$2,Theme_Ranges[],2,0)&lt;=BW21,VLOOKUP($E$2,Theme_Ranges[],3,0)&gt;=BW21),FALSE),IFERROR(AND(VLOOKUP($E$3,Theme_Ranges[],2,0)&lt;=BW21,VLOOKUP($E$3,Theme_Ranges[],3,0)&gt;=BW21),FALSE)),BW21,"")</f>
        <v/>
      </c>
      <c r="AB21" s="41" t="str">
        <f>IF(OR(IFERROR(AND(VLOOKUP($E$2,Theme_Ranges[],2,0)&lt;=BX21,VLOOKUP($E$2,Theme_Ranges[],3,0)&gt;=BX21),FALSE),IFERROR(AND(VLOOKUP($E$3,Theme_Ranges[],2,0)&lt;=BX21,VLOOKUP($E$3,Theme_Ranges[],3,0)&gt;=BX21),FALSE)),BX21,"")</f>
        <v/>
      </c>
      <c r="AC21" s="41" t="str">
        <f>IF(OR(IFERROR(AND(VLOOKUP($E$2,Theme_Ranges[],2,0)&lt;=BY21,VLOOKUP($E$2,Theme_Ranges[],3,0)&gt;=BY21),FALSE),IFERROR(AND(VLOOKUP($E$3,Theme_Ranges[],2,0)&lt;=BY21,VLOOKUP($E$3,Theme_Ranges[],3,0)&gt;=BY21),FALSE)),BY21,"")</f>
        <v/>
      </c>
      <c r="AD21" s="41" t="str">
        <f>IF(OR(IFERROR(AND(VLOOKUP($E$2,Theme_Ranges[],2,0)&lt;=BZ21,VLOOKUP($E$2,Theme_Ranges[],3,0)&gt;=BZ21),FALSE),IFERROR(AND(VLOOKUP($E$3,Theme_Ranges[],2,0)&lt;=BZ21,VLOOKUP($E$3,Theme_Ranges[],3,0)&gt;=BZ21),FALSE)),BZ21,"")</f>
        <v/>
      </c>
      <c r="AE21" s="41" t="str">
        <f>IF(OR(IFERROR(AND(VLOOKUP($E$2,Theme_Ranges[],2,0)&lt;=CA21,VLOOKUP($E$2,Theme_Ranges[],3,0)&gt;=CA21),FALSE),IFERROR(AND(VLOOKUP($E$3,Theme_Ranges[],2,0)&lt;=CA21,VLOOKUP($E$3,Theme_Ranges[],3,0)&gt;=CA21),FALSE)),CA21,"")</f>
        <v/>
      </c>
      <c r="AF21" s="41" t="str">
        <f>IF(OR(IFERROR(AND(VLOOKUP($E$2,Theme_Ranges[],2,0)&lt;=CB21,VLOOKUP($E$2,Theme_Ranges[],3,0)&gt;=CB21),FALSE),IFERROR(AND(VLOOKUP($E$3,Theme_Ranges[],2,0)&lt;=CB21,VLOOKUP($E$3,Theme_Ranges[],3,0)&gt;=CB21),FALSE)),CB21,"")</f>
        <v/>
      </c>
      <c r="AG21" s="41" t="str">
        <f>IF(OR(IFERROR(AND(VLOOKUP($E$2,Theme_Ranges[],2,0)&lt;=CC21,VLOOKUP($E$2,Theme_Ranges[],3,0)&gt;=CC21),FALSE),IFERROR(AND(VLOOKUP($E$3,Theme_Ranges[],2,0)&lt;=CC21,VLOOKUP($E$3,Theme_Ranges[],3,0)&gt;=CC21),FALSE)),CC21,"")</f>
        <v/>
      </c>
      <c r="AH21" s="41" t="str">
        <f>IF(OR(IFERROR(AND(VLOOKUP($E$2,Theme_Ranges[],2,0)&lt;=CD21,VLOOKUP($E$2,Theme_Ranges[],3,0)&gt;=CD21),FALSE),IFERROR(AND(VLOOKUP($E$3,Theme_Ranges[],2,0)&lt;=CD21,VLOOKUP($E$3,Theme_Ranges[],3,0)&gt;=CD21),FALSE)),CD21,"")</f>
        <v/>
      </c>
      <c r="AI21" s="41" t="str">
        <f>IF(OR(IFERROR(AND(VLOOKUP($E$2,Theme_Ranges[],2,0)&lt;=CE21,VLOOKUP($E$2,Theme_Ranges[],3,0)&gt;=CE21),FALSE),IFERROR(AND(VLOOKUP($E$3,Theme_Ranges[],2,0)&lt;=CE21,VLOOKUP($E$3,Theme_Ranges[],3,0)&gt;=CE21),FALSE)),CE21,"")</f>
        <v/>
      </c>
      <c r="AJ21" s="41" t="str">
        <f>IF(OR(IFERROR(AND(VLOOKUP($E$2,Theme_Ranges[],2,0)&lt;=CF21,VLOOKUP($E$2,Theme_Ranges[],3,0)&gt;=CF21),FALSE),IFERROR(AND(VLOOKUP($E$3,Theme_Ranges[],2,0)&lt;=CF21,VLOOKUP($E$3,Theme_Ranges[],3,0)&gt;=CF21),FALSE)),CF21,"")</f>
        <v/>
      </c>
      <c r="AK21" s="41" t="str">
        <f>IF(OR(IFERROR(AND(VLOOKUP($E$2,Theme_Ranges[],2,0)&lt;=CG21,VLOOKUP($E$2,Theme_Ranges[],3,0)&gt;=CG21),FALSE),IFERROR(AND(VLOOKUP($E$3,Theme_Ranges[],2,0)&lt;=CG21,VLOOKUP($E$3,Theme_Ranges[],3,0)&gt;=CG21),FALSE)),CG21,"")</f>
        <v/>
      </c>
      <c r="AL21" s="41" t="str">
        <f>IF(OR(IFERROR(AND(VLOOKUP($E$2,Theme_Ranges[],2,0)&lt;=CH21,VLOOKUP($E$2,Theme_Ranges[],3,0)&gt;=CH21),FALSE),IFERROR(AND(VLOOKUP($E$3,Theme_Ranges[],2,0)&lt;=CH21,VLOOKUP($E$3,Theme_Ranges[],3,0)&gt;=CH21),FALSE)),CH21,"")</f>
        <v/>
      </c>
      <c r="AM21" s="41" t="str">
        <f>IF(OR(IFERROR(AND(VLOOKUP($E$2,Theme_Ranges[],2,0)&lt;=CI21,VLOOKUP($E$2,Theme_Ranges[],3,0)&gt;=CI21),FALSE),IFERROR(AND(VLOOKUP($E$3,Theme_Ranges[],2,0)&lt;=CI21,VLOOKUP($E$3,Theme_Ranges[],3,0)&gt;=CI21),FALSE)),CI21,"")</f>
        <v/>
      </c>
      <c r="AN21" s="41" t="str">
        <f>IF(OR(IFERROR(AND(VLOOKUP($E$2,Theme_Ranges[],2,0)&lt;=CJ21,VLOOKUP($E$2,Theme_Ranges[],3,0)&gt;=CJ21),FALSE),IFERROR(AND(VLOOKUP($E$3,Theme_Ranges[],2,0)&lt;=CJ21,VLOOKUP($E$3,Theme_Ranges[],3,0)&gt;=CJ21),FALSE)),CJ21,"")</f>
        <v/>
      </c>
      <c r="AO21" s="79"/>
      <c r="AP21" s="49" t="str">
        <f t="shared" si="46"/>
        <v/>
      </c>
      <c r="AQ21" s="50" t="str">
        <f t="shared" si="47"/>
        <v/>
      </c>
      <c r="AR21" s="50" t="str">
        <f t="shared" si="48"/>
        <v/>
      </c>
      <c r="AS21" s="51" t="str">
        <f t="shared" si="49"/>
        <v/>
      </c>
      <c r="AT21" s="40"/>
      <c r="AU21" s="40"/>
      <c r="AV21" s="5">
        <f>VLOOKUP($AV$8,Theme_Ranges[],3,0)</f>
        <v>5</v>
      </c>
      <c r="AW21" s="5">
        <f t="shared" si="50"/>
        <v>0</v>
      </c>
      <c r="AX21" s="5">
        <f t="shared" si="51"/>
        <v>0</v>
      </c>
      <c r="AY21" s="5">
        <f t="shared" si="52"/>
        <v>0</v>
      </c>
      <c r="AZ21" s="5">
        <f t="shared" si="53"/>
        <v>0</v>
      </c>
      <c r="BA21" s="5">
        <f t="shared" si="54"/>
        <v>0</v>
      </c>
      <c r="BB21" s="40"/>
      <c r="BC21" s="42" t="str">
        <f>IF($D21="","",VLOOKUP($A21&amp;G$6,Data_Table_1[[Full Name Theme Conc]:[Theme Ranking]],8,0))</f>
        <v/>
      </c>
      <c r="BD21" s="42" t="str">
        <f>IF($D21="","",VLOOKUP($A21&amp;H$6,Data_Table_1[[Full Name Theme Conc]:[Theme Ranking]],8,0))</f>
        <v/>
      </c>
      <c r="BE21" s="42" t="str">
        <f>IF($D21="","",VLOOKUP($A21&amp;I$6,Data_Table_1[[Full Name Theme Conc]:[Theme Ranking]],8,0))</f>
        <v/>
      </c>
      <c r="BF21" s="42" t="str">
        <f>IF($D21="","",VLOOKUP($A21&amp;J$6,Data_Table_1[[Full Name Theme Conc]:[Theme Ranking]],8,0))</f>
        <v/>
      </c>
      <c r="BG21" s="42" t="str">
        <f>IF($D21="","",VLOOKUP($A21&amp;K$6,Data_Table_1[[Full Name Theme Conc]:[Theme Ranking]],8,0))</f>
        <v/>
      </c>
      <c r="BH21" s="42" t="str">
        <f>IF($D21="","",VLOOKUP($A21&amp;L$6,Data_Table_1[[Full Name Theme Conc]:[Theme Ranking]],8,0))</f>
        <v/>
      </c>
      <c r="BI21" s="42" t="str">
        <f>IF($D21="","",VLOOKUP($A21&amp;M$6,Data_Table_1[[Full Name Theme Conc]:[Theme Ranking]],8,0))</f>
        <v/>
      </c>
      <c r="BJ21" s="42" t="str">
        <f>IF($D21="","",VLOOKUP($A21&amp;N$6,Data_Table_1[[Full Name Theme Conc]:[Theme Ranking]],8,0))</f>
        <v/>
      </c>
      <c r="BK21" s="42" t="str">
        <f>IF($D21="","",VLOOKUP($A21&amp;O$6,Data_Table_1[[Full Name Theme Conc]:[Theme Ranking]],8,0))</f>
        <v/>
      </c>
      <c r="BL21" s="42" t="str">
        <f>IF($D21="","",VLOOKUP($A21&amp;P$6,Data_Table_1[[Full Name Theme Conc]:[Theme Ranking]],8,0))</f>
        <v/>
      </c>
      <c r="BM21" s="42" t="str">
        <f>IF($D21="","",VLOOKUP($A21&amp;Q$6,Data_Table_1[[Full Name Theme Conc]:[Theme Ranking]],8,0))</f>
        <v/>
      </c>
      <c r="BN21" s="42" t="str">
        <f>IF($D21="","",VLOOKUP($A21&amp;R$6,Data_Table_1[[Full Name Theme Conc]:[Theme Ranking]],8,0))</f>
        <v/>
      </c>
      <c r="BO21" s="42" t="str">
        <f>IF($D21="","",VLOOKUP($A21&amp;S$6,Data_Table_1[[Full Name Theme Conc]:[Theme Ranking]],8,0))</f>
        <v/>
      </c>
      <c r="BP21" s="42" t="str">
        <f>IF($D21="","",VLOOKUP($A21&amp;T$6,Data_Table_1[[Full Name Theme Conc]:[Theme Ranking]],8,0))</f>
        <v/>
      </c>
      <c r="BQ21" s="42" t="str">
        <f>IF($D21="","",VLOOKUP($A21&amp;U$6,Data_Table_1[[Full Name Theme Conc]:[Theme Ranking]],8,0))</f>
        <v/>
      </c>
      <c r="BR21" s="42" t="str">
        <f>IF($D21="","",VLOOKUP($A21&amp;V$6,Data_Table_1[[Full Name Theme Conc]:[Theme Ranking]],8,0))</f>
        <v/>
      </c>
      <c r="BS21" s="42" t="str">
        <f>IF($D21="","",VLOOKUP($A21&amp;W$6,Data_Table_1[[Full Name Theme Conc]:[Theme Ranking]],8,0))</f>
        <v/>
      </c>
      <c r="BT21" s="42" t="str">
        <f>IF($D21="","",VLOOKUP($A21&amp;X$6,Data_Table_1[[Full Name Theme Conc]:[Theme Ranking]],8,0))</f>
        <v/>
      </c>
      <c r="BU21" s="42" t="str">
        <f>IF($D21="","",VLOOKUP($A21&amp;Y$6,Data_Table_1[[Full Name Theme Conc]:[Theme Ranking]],8,0))</f>
        <v/>
      </c>
      <c r="BV21" s="42" t="str">
        <f>IF($D21="","",VLOOKUP($A21&amp;Z$6,Data_Table_1[[Full Name Theme Conc]:[Theme Ranking]],8,0))</f>
        <v/>
      </c>
      <c r="BW21" s="42" t="str">
        <f>IF($D21="","",VLOOKUP($A21&amp;AA$6,Data_Table_1[[Full Name Theme Conc]:[Theme Ranking]],8,0))</f>
        <v/>
      </c>
      <c r="BX21" s="42" t="str">
        <f>IF($D21="","",VLOOKUP($A21&amp;AB$6,Data_Table_1[[Full Name Theme Conc]:[Theme Ranking]],8,0))</f>
        <v/>
      </c>
      <c r="BY21" s="42" t="str">
        <f>IF($D21="","",VLOOKUP($A21&amp;AC$6,Data_Table_1[[Full Name Theme Conc]:[Theme Ranking]],8,0))</f>
        <v/>
      </c>
      <c r="BZ21" s="42" t="str">
        <f>IF($D21="","",VLOOKUP($A21&amp;AD$6,Data_Table_1[[Full Name Theme Conc]:[Theme Ranking]],8,0))</f>
        <v/>
      </c>
      <c r="CA21" s="42" t="str">
        <f>IF($D21="","",VLOOKUP($A21&amp;AE$6,Data_Table_1[[Full Name Theme Conc]:[Theme Ranking]],8,0))</f>
        <v/>
      </c>
      <c r="CB21" s="42" t="str">
        <f>IF($D21="","",VLOOKUP($A21&amp;AF$6,Data_Table_1[[Full Name Theme Conc]:[Theme Ranking]],8,0))</f>
        <v/>
      </c>
      <c r="CC21" s="42" t="str">
        <f>IF($D21="","",VLOOKUP($A21&amp;AG$6,Data_Table_1[[Full Name Theme Conc]:[Theme Ranking]],8,0))</f>
        <v/>
      </c>
      <c r="CD21" s="42" t="str">
        <f>IF($D21="","",VLOOKUP($A21&amp;AH$6,Data_Table_1[[Full Name Theme Conc]:[Theme Ranking]],8,0))</f>
        <v/>
      </c>
      <c r="CE21" s="42" t="str">
        <f>IF($D21="","",VLOOKUP($A21&amp;AI$6,Data_Table_1[[Full Name Theme Conc]:[Theme Ranking]],8,0))</f>
        <v/>
      </c>
      <c r="CF21" s="42" t="str">
        <f>IF($D21="","",VLOOKUP($A21&amp;AJ$6,Data_Table_1[[Full Name Theme Conc]:[Theme Ranking]],8,0))</f>
        <v/>
      </c>
      <c r="CG21" s="42" t="str">
        <f>IF($D21="","",VLOOKUP($A21&amp;AK$6,Data_Table_1[[Full Name Theme Conc]:[Theme Ranking]],8,0))</f>
        <v/>
      </c>
      <c r="CH21" s="42" t="str">
        <f>IF($D21="","",VLOOKUP($A21&amp;AL$6,Data_Table_1[[Full Name Theme Conc]:[Theme Ranking]],8,0))</f>
        <v/>
      </c>
      <c r="CI21" s="42" t="str">
        <f>IF($D21="","",VLOOKUP($A21&amp;AM$6,Data_Table_1[[Full Name Theme Conc]:[Theme Ranking]],8,0))</f>
        <v/>
      </c>
      <c r="CJ21" s="42" t="str">
        <f>IF($D21="","",VLOOKUP($A21&amp;AN$6,Data_Table_1[[Full Name Theme Conc]:[Theme Ranking]],8,0))</f>
        <v/>
      </c>
      <c r="CM21" s="42" t="str">
        <f>IF(AND(VLOOKUP($E$2,Theme_Ranges[],2,0)&lt;=BC21,VLOOKUP($E$2,Theme_Ranges[],3,0)&gt;=BC21),BC21,"")</f>
        <v/>
      </c>
      <c r="CN21" s="42" t="str">
        <f>IF(AND(VLOOKUP($E$2,Theme_Ranges[],2,0)&lt;=BD21,VLOOKUP($E$2,Theme_Ranges[],3,0)&gt;=BD21),BD21,"")</f>
        <v/>
      </c>
      <c r="CO21" s="42" t="str">
        <f>IF(AND(VLOOKUP($E$2,Theme_Ranges[],2,0)&lt;=BE21,VLOOKUP($E$2,Theme_Ranges[],3,0)&gt;=BE21),BE21,"")</f>
        <v/>
      </c>
      <c r="CP21" s="42" t="str">
        <f>IF(AND(VLOOKUP($E$2,Theme_Ranges[],2,0)&lt;=BF21,VLOOKUP($E$2,Theme_Ranges[],3,0)&gt;=BF21),BF21,"")</f>
        <v/>
      </c>
      <c r="CQ21" s="42" t="str">
        <f>IF(AND(VLOOKUP($E$2,Theme_Ranges[],2,0)&lt;=BG21,VLOOKUP($E$2,Theme_Ranges[],3,0)&gt;=BG21),BG21,"")</f>
        <v/>
      </c>
      <c r="CR21" s="42" t="str">
        <f>IF(AND(VLOOKUP($E$2,Theme_Ranges[],2,0)&lt;=BH21,VLOOKUP($E$2,Theme_Ranges[],3,0)&gt;=BH21),BH21,"")</f>
        <v/>
      </c>
      <c r="CS21" s="42" t="str">
        <f>IF(AND(VLOOKUP($E$2,Theme_Ranges[],2,0)&lt;=BI21,VLOOKUP($E$2,Theme_Ranges[],3,0)&gt;=BI21),BI21,"")</f>
        <v/>
      </c>
      <c r="CT21" s="42" t="str">
        <f>IF(AND(VLOOKUP($E$2,Theme_Ranges[],2,0)&lt;=BJ21,VLOOKUP($E$2,Theme_Ranges[],3,0)&gt;=BJ21),BJ21,"")</f>
        <v/>
      </c>
      <c r="CU21" s="42" t="str">
        <f>IF(AND(VLOOKUP($E$2,Theme_Ranges[],2,0)&lt;=BK21,VLOOKUP($E$2,Theme_Ranges[],3,0)&gt;=BK21),BK21,"")</f>
        <v/>
      </c>
      <c r="CV21" s="42" t="str">
        <f>IF(AND(VLOOKUP($E$2,Theme_Ranges[],2,0)&lt;=BL21,VLOOKUP($E$2,Theme_Ranges[],3,0)&gt;=BL21),BL21,"")</f>
        <v/>
      </c>
      <c r="CW21" s="42" t="str">
        <f>IF(AND(VLOOKUP($E$2,Theme_Ranges[],2,0)&lt;=BM21,VLOOKUP($E$2,Theme_Ranges[],3,0)&gt;=BM21),BM21,"")</f>
        <v/>
      </c>
      <c r="CX21" s="42" t="str">
        <f>IF(AND(VLOOKUP($E$2,Theme_Ranges[],2,0)&lt;=BN21,VLOOKUP($E$2,Theme_Ranges[],3,0)&gt;=BN21),BN21,"")</f>
        <v/>
      </c>
      <c r="CY21" s="42" t="str">
        <f>IF(AND(VLOOKUP($E$2,Theme_Ranges[],2,0)&lt;=BO21,VLOOKUP($E$2,Theme_Ranges[],3,0)&gt;=BO21),BO21,"")</f>
        <v/>
      </c>
      <c r="CZ21" s="42" t="str">
        <f>IF(AND(VLOOKUP($E$2,Theme_Ranges[],2,0)&lt;=BP21,VLOOKUP($E$2,Theme_Ranges[],3,0)&gt;=BP21),BP21,"")</f>
        <v/>
      </c>
      <c r="DA21" s="42" t="str">
        <f>IF(AND(VLOOKUP($E$2,Theme_Ranges[],2,0)&lt;=BQ21,VLOOKUP($E$2,Theme_Ranges[],3,0)&gt;=BQ21),BQ21,"")</f>
        <v/>
      </c>
      <c r="DB21" s="42" t="str">
        <f>IF(AND(VLOOKUP($E$2,Theme_Ranges[],2,0)&lt;=BR21,VLOOKUP($E$2,Theme_Ranges[],3,0)&gt;=BR21),BR21,"")</f>
        <v/>
      </c>
      <c r="DC21" s="42" t="str">
        <f>IF(AND(VLOOKUP($E$2,Theme_Ranges[],2,0)&lt;=BS21,VLOOKUP($E$2,Theme_Ranges[],3,0)&gt;=BS21),BS21,"")</f>
        <v/>
      </c>
      <c r="DD21" s="42" t="str">
        <f>IF(AND(VLOOKUP($E$2,Theme_Ranges[],2,0)&lt;=BT21,VLOOKUP($E$2,Theme_Ranges[],3,0)&gt;=BT21),BT21,"")</f>
        <v/>
      </c>
      <c r="DE21" s="42" t="str">
        <f>IF(AND(VLOOKUP($E$2,Theme_Ranges[],2,0)&lt;=BU21,VLOOKUP($E$2,Theme_Ranges[],3,0)&gt;=BU21),BU21,"")</f>
        <v/>
      </c>
      <c r="DF21" s="42" t="str">
        <f>IF(AND(VLOOKUP($E$2,Theme_Ranges[],2,0)&lt;=BV21,VLOOKUP($E$2,Theme_Ranges[],3,0)&gt;=BV21),BV21,"")</f>
        <v/>
      </c>
      <c r="DG21" s="42" t="str">
        <f>IF(AND(VLOOKUP($E$2,Theme_Ranges[],2,0)&lt;=BW21,VLOOKUP($E$2,Theme_Ranges[],3,0)&gt;=BW21),BW21,"")</f>
        <v/>
      </c>
      <c r="DH21" s="42" t="str">
        <f>IF(AND(VLOOKUP($E$2,Theme_Ranges[],2,0)&lt;=BX21,VLOOKUP($E$2,Theme_Ranges[],3,0)&gt;=BX21),BX21,"")</f>
        <v/>
      </c>
      <c r="DI21" s="42" t="str">
        <f>IF(AND(VLOOKUP($E$2,Theme_Ranges[],2,0)&lt;=BY21,VLOOKUP($E$2,Theme_Ranges[],3,0)&gt;=BY21),BY21,"")</f>
        <v/>
      </c>
      <c r="DJ21" s="42" t="str">
        <f>IF(AND(VLOOKUP($E$2,Theme_Ranges[],2,0)&lt;=BZ21,VLOOKUP($E$2,Theme_Ranges[],3,0)&gt;=BZ21),BZ21,"")</f>
        <v/>
      </c>
      <c r="DK21" s="42" t="str">
        <f>IF(AND(VLOOKUP($E$2,Theme_Ranges[],2,0)&lt;=CA21,VLOOKUP($E$2,Theme_Ranges[],3,0)&gt;=CA21),CA21,"")</f>
        <v/>
      </c>
      <c r="DL21" s="42" t="str">
        <f>IF(AND(VLOOKUP($E$2,Theme_Ranges[],2,0)&lt;=CB21,VLOOKUP($E$2,Theme_Ranges[],3,0)&gt;=CB21),CB21,"")</f>
        <v/>
      </c>
      <c r="DM21" s="42" t="str">
        <f>IF(AND(VLOOKUP($E$2,Theme_Ranges[],2,0)&lt;=CC21,VLOOKUP($E$2,Theme_Ranges[],3,0)&gt;=CC21),CC21,"")</f>
        <v/>
      </c>
      <c r="DN21" s="42" t="str">
        <f>IF(AND(VLOOKUP($E$2,Theme_Ranges[],2,0)&lt;=CD21,VLOOKUP($E$2,Theme_Ranges[],3,0)&gt;=CD21),CD21,"")</f>
        <v/>
      </c>
      <c r="DO21" s="42" t="str">
        <f>IF(AND(VLOOKUP($E$2,Theme_Ranges[],2,0)&lt;=CE21,VLOOKUP($E$2,Theme_Ranges[],3,0)&gt;=CE21),CE21,"")</f>
        <v/>
      </c>
      <c r="DP21" s="42" t="str">
        <f>IF(AND(VLOOKUP($E$2,Theme_Ranges[],2,0)&lt;=CF21,VLOOKUP($E$2,Theme_Ranges[],3,0)&gt;=CF21),CF21,"")</f>
        <v/>
      </c>
      <c r="DQ21" s="42" t="str">
        <f>IF(AND(VLOOKUP($E$2,Theme_Ranges[],2,0)&lt;=CG21,VLOOKUP($E$2,Theme_Ranges[],3,0)&gt;=CG21),CG21,"")</f>
        <v/>
      </c>
      <c r="DR21" s="42" t="str">
        <f>IF(AND(VLOOKUP($E$2,Theme_Ranges[],2,0)&lt;=CH21,VLOOKUP($E$2,Theme_Ranges[],3,0)&gt;=CH21),CH21,"")</f>
        <v/>
      </c>
      <c r="DS21" s="42" t="str">
        <f>IF(AND(VLOOKUP($E$2,Theme_Ranges[],2,0)&lt;=CI21,VLOOKUP($E$2,Theme_Ranges[],3,0)&gt;=CI21),CI21,"")</f>
        <v/>
      </c>
      <c r="DT21" s="42" t="str">
        <f>IF(AND(VLOOKUP($E$2,Theme_Ranges[],2,0)&lt;=CJ21,VLOOKUP($E$2,Theme_Ranges[],3,0)&gt;=CJ21),CJ21,"")</f>
        <v/>
      </c>
    </row>
    <row r="22" spans="1:124" ht="19.2" x14ac:dyDescent="0.5">
      <c r="A22" s="38" t="str">
        <f t="shared" si="36"/>
        <v xml:space="preserve"> </v>
      </c>
      <c r="B22" s="39" t="str">
        <f>IF('Raw Data'!B17="","",'Raw Data'!B17)</f>
        <v/>
      </c>
      <c r="C22" s="39" t="str">
        <f>IF('Raw Data'!C17="","",'Raw Data'!C17)</f>
        <v/>
      </c>
      <c r="D22" s="39" t="str">
        <f>IF('Raw Data'!D17="","",'Raw Data'!D17)</f>
        <v/>
      </c>
      <c r="E22" s="39" t="str">
        <f>IF('Raw Data'!E17="","",'Raw Data'!E17)</f>
        <v/>
      </c>
      <c r="F22" s="71"/>
      <c r="G22" s="41" t="str">
        <f>IF(OR(IFERROR(AND(VLOOKUP($E$2,Theme_Ranges[],2,0)&lt;=BC22,VLOOKUP($E$2,Theme_Ranges[],3,0)&gt;=BC22),FALSE),IFERROR(AND(VLOOKUP($E$3,Theme_Ranges[],2,0)&lt;=BC22,VLOOKUP($E$3,Theme_Ranges[],3,0)&gt;=BC22),FALSE)),BC22,"")</f>
        <v/>
      </c>
      <c r="H22" s="41" t="str">
        <f>IF(OR(IFERROR(AND(VLOOKUP($E$2,Theme_Ranges[],2,0)&lt;=BD22,VLOOKUP($E$2,Theme_Ranges[],3,0)&gt;=BD22),FALSE),IFERROR(AND(VLOOKUP($E$3,Theme_Ranges[],2,0)&lt;=BD22,VLOOKUP($E$3,Theme_Ranges[],3,0)&gt;=BD22),FALSE)),BD22,"")</f>
        <v/>
      </c>
      <c r="I22" s="41" t="str">
        <f>IF(OR(IFERROR(AND(VLOOKUP($E$2,Theme_Ranges[],2,0)&lt;=BE22,VLOOKUP($E$2,Theme_Ranges[],3,0)&gt;=BE22),FALSE),IFERROR(AND(VLOOKUP($E$3,Theme_Ranges[],2,0)&lt;=BE22,VLOOKUP($E$3,Theme_Ranges[],3,0)&gt;=BE22),FALSE)),BE22,"")</f>
        <v/>
      </c>
      <c r="J22" s="41" t="str">
        <f>IF(OR(IFERROR(AND(VLOOKUP($E$2,Theme_Ranges[],2,0)&lt;=BF22,VLOOKUP($E$2,Theme_Ranges[],3,0)&gt;=BF22),FALSE),IFERROR(AND(VLOOKUP($E$3,Theme_Ranges[],2,0)&lt;=BF22,VLOOKUP($E$3,Theme_Ranges[],3,0)&gt;=BF22),FALSE)),BF22,"")</f>
        <v/>
      </c>
      <c r="K22" s="41" t="str">
        <f>IF(OR(IFERROR(AND(VLOOKUP($E$2,Theme_Ranges[],2,0)&lt;=BG22,VLOOKUP($E$2,Theme_Ranges[],3,0)&gt;=BG22),FALSE),IFERROR(AND(VLOOKUP($E$3,Theme_Ranges[],2,0)&lt;=BG22,VLOOKUP($E$3,Theme_Ranges[],3,0)&gt;=BG22),FALSE)),BG22,"")</f>
        <v/>
      </c>
      <c r="L22" s="41" t="str">
        <f>IF(OR(IFERROR(AND(VLOOKUP($E$2,Theme_Ranges[],2,0)&lt;=BH22,VLOOKUP($E$2,Theme_Ranges[],3,0)&gt;=BH22),FALSE),IFERROR(AND(VLOOKUP($E$3,Theme_Ranges[],2,0)&lt;=BH22,VLOOKUP($E$3,Theme_Ranges[],3,0)&gt;=BH22),FALSE)),BH22,"")</f>
        <v/>
      </c>
      <c r="M22" s="41" t="str">
        <f>IF(OR(IFERROR(AND(VLOOKUP($E$2,Theme_Ranges[],2,0)&lt;=BI22,VLOOKUP($E$2,Theme_Ranges[],3,0)&gt;=BI22),FALSE),IFERROR(AND(VLOOKUP($E$3,Theme_Ranges[],2,0)&lt;=BI22,VLOOKUP($E$3,Theme_Ranges[],3,0)&gt;=BI22),FALSE)),BI22,"")</f>
        <v/>
      </c>
      <c r="N22" s="41" t="str">
        <f>IF(OR(IFERROR(AND(VLOOKUP($E$2,Theme_Ranges[],2,0)&lt;=BJ22,VLOOKUP($E$2,Theme_Ranges[],3,0)&gt;=BJ22),FALSE),IFERROR(AND(VLOOKUP($E$3,Theme_Ranges[],2,0)&lt;=BJ22,VLOOKUP($E$3,Theme_Ranges[],3,0)&gt;=BJ22),FALSE)),BJ22,"")</f>
        <v/>
      </c>
      <c r="O22" s="41" t="str">
        <f>IF(OR(IFERROR(AND(VLOOKUP($E$2,Theme_Ranges[],2,0)&lt;=BK22,VLOOKUP($E$2,Theme_Ranges[],3,0)&gt;=BK22),FALSE),IFERROR(AND(VLOOKUP($E$3,Theme_Ranges[],2,0)&lt;=BK22,VLOOKUP($E$3,Theme_Ranges[],3,0)&gt;=BK22),FALSE)),BK22,"")</f>
        <v/>
      </c>
      <c r="P22" s="41" t="str">
        <f>IF(OR(IFERROR(AND(VLOOKUP($E$2,Theme_Ranges[],2,0)&lt;=BL22,VLOOKUP($E$2,Theme_Ranges[],3,0)&gt;=BL22),FALSE),IFERROR(AND(VLOOKUP($E$3,Theme_Ranges[],2,0)&lt;=BL22,VLOOKUP($E$3,Theme_Ranges[],3,0)&gt;=BL22),FALSE)),BL22,"")</f>
        <v/>
      </c>
      <c r="Q22" s="41" t="str">
        <f>IF(OR(IFERROR(AND(VLOOKUP($E$2,Theme_Ranges[],2,0)&lt;=BM22,VLOOKUP($E$2,Theme_Ranges[],3,0)&gt;=BM22),FALSE),IFERROR(AND(VLOOKUP($E$3,Theme_Ranges[],2,0)&lt;=BM22,VLOOKUP($E$3,Theme_Ranges[],3,0)&gt;=BM22),FALSE)),BM22,"")</f>
        <v/>
      </c>
      <c r="R22" s="41" t="str">
        <f>IF(OR(IFERROR(AND(VLOOKUP($E$2,Theme_Ranges[],2,0)&lt;=BN22,VLOOKUP($E$2,Theme_Ranges[],3,0)&gt;=BN22),FALSE),IFERROR(AND(VLOOKUP($E$3,Theme_Ranges[],2,0)&lt;=BN22,VLOOKUP($E$3,Theme_Ranges[],3,0)&gt;=BN22),FALSE)),BN22,"")</f>
        <v/>
      </c>
      <c r="S22" s="41" t="str">
        <f>IF(OR(IFERROR(AND(VLOOKUP($E$2,Theme_Ranges[],2,0)&lt;=BO22,VLOOKUP($E$2,Theme_Ranges[],3,0)&gt;=BO22),FALSE),IFERROR(AND(VLOOKUP($E$3,Theme_Ranges[],2,0)&lt;=BO22,VLOOKUP($E$3,Theme_Ranges[],3,0)&gt;=BO22),FALSE)),BO22,"")</f>
        <v/>
      </c>
      <c r="T22" s="41" t="str">
        <f>IF(OR(IFERROR(AND(VLOOKUP($E$2,Theme_Ranges[],2,0)&lt;=BP22,VLOOKUP($E$2,Theme_Ranges[],3,0)&gt;=BP22),FALSE),IFERROR(AND(VLOOKUP($E$3,Theme_Ranges[],2,0)&lt;=BP22,VLOOKUP($E$3,Theme_Ranges[],3,0)&gt;=BP22),FALSE)),BP22,"")</f>
        <v/>
      </c>
      <c r="U22" s="41" t="str">
        <f>IF(OR(IFERROR(AND(VLOOKUP($E$2,Theme_Ranges[],2,0)&lt;=BQ22,VLOOKUP($E$2,Theme_Ranges[],3,0)&gt;=BQ22),FALSE),IFERROR(AND(VLOOKUP($E$3,Theme_Ranges[],2,0)&lt;=BQ22,VLOOKUP($E$3,Theme_Ranges[],3,0)&gt;=BQ22),FALSE)),BQ22,"")</f>
        <v/>
      </c>
      <c r="V22" s="41" t="str">
        <f>IF(OR(IFERROR(AND(VLOOKUP($E$2,Theme_Ranges[],2,0)&lt;=BR22,VLOOKUP($E$2,Theme_Ranges[],3,0)&gt;=BR22),FALSE),IFERROR(AND(VLOOKUP($E$3,Theme_Ranges[],2,0)&lt;=BR22,VLOOKUP($E$3,Theme_Ranges[],3,0)&gt;=BR22),FALSE)),BR22,"")</f>
        <v/>
      </c>
      <c r="W22" s="41" t="str">
        <f>IF(OR(IFERROR(AND(VLOOKUP($E$2,Theme_Ranges[],2,0)&lt;=BS22,VLOOKUP($E$2,Theme_Ranges[],3,0)&gt;=BS22),FALSE),IFERROR(AND(VLOOKUP($E$3,Theme_Ranges[],2,0)&lt;=BS22,VLOOKUP($E$3,Theme_Ranges[],3,0)&gt;=BS22),FALSE)),BS22,"")</f>
        <v/>
      </c>
      <c r="X22" s="41" t="str">
        <f>IF(OR(IFERROR(AND(VLOOKUP($E$2,Theme_Ranges[],2,0)&lt;=BT22,VLOOKUP($E$2,Theme_Ranges[],3,0)&gt;=BT22),FALSE),IFERROR(AND(VLOOKUP($E$3,Theme_Ranges[],2,0)&lt;=BT22,VLOOKUP($E$3,Theme_Ranges[],3,0)&gt;=BT22),FALSE)),BT22,"")</f>
        <v/>
      </c>
      <c r="Y22" s="41" t="str">
        <f>IF(OR(IFERROR(AND(VLOOKUP($E$2,Theme_Ranges[],2,0)&lt;=BU22,VLOOKUP($E$2,Theme_Ranges[],3,0)&gt;=BU22),FALSE),IFERROR(AND(VLOOKUP($E$3,Theme_Ranges[],2,0)&lt;=BU22,VLOOKUP($E$3,Theme_Ranges[],3,0)&gt;=BU22),FALSE)),BU22,"")</f>
        <v/>
      </c>
      <c r="Z22" s="41" t="str">
        <f>IF(OR(IFERROR(AND(VLOOKUP($E$2,Theme_Ranges[],2,0)&lt;=BV22,VLOOKUP($E$2,Theme_Ranges[],3,0)&gt;=BV22),FALSE),IFERROR(AND(VLOOKUP($E$3,Theme_Ranges[],2,0)&lt;=BV22,VLOOKUP($E$3,Theme_Ranges[],3,0)&gt;=BV22),FALSE)),BV22,"")</f>
        <v/>
      </c>
      <c r="AA22" s="41" t="str">
        <f>IF(OR(IFERROR(AND(VLOOKUP($E$2,Theme_Ranges[],2,0)&lt;=BW22,VLOOKUP($E$2,Theme_Ranges[],3,0)&gt;=BW22),FALSE),IFERROR(AND(VLOOKUP($E$3,Theme_Ranges[],2,0)&lt;=BW22,VLOOKUP($E$3,Theme_Ranges[],3,0)&gt;=BW22),FALSE)),BW22,"")</f>
        <v/>
      </c>
      <c r="AB22" s="41" t="str">
        <f>IF(OR(IFERROR(AND(VLOOKUP($E$2,Theme_Ranges[],2,0)&lt;=BX22,VLOOKUP($E$2,Theme_Ranges[],3,0)&gt;=BX22),FALSE),IFERROR(AND(VLOOKUP($E$3,Theme_Ranges[],2,0)&lt;=BX22,VLOOKUP($E$3,Theme_Ranges[],3,0)&gt;=BX22),FALSE)),BX22,"")</f>
        <v/>
      </c>
      <c r="AC22" s="41" t="str">
        <f>IF(OR(IFERROR(AND(VLOOKUP($E$2,Theme_Ranges[],2,0)&lt;=BY22,VLOOKUP($E$2,Theme_Ranges[],3,0)&gt;=BY22),FALSE),IFERROR(AND(VLOOKUP($E$3,Theme_Ranges[],2,0)&lt;=BY22,VLOOKUP($E$3,Theme_Ranges[],3,0)&gt;=BY22),FALSE)),BY22,"")</f>
        <v/>
      </c>
      <c r="AD22" s="41" t="str">
        <f>IF(OR(IFERROR(AND(VLOOKUP($E$2,Theme_Ranges[],2,0)&lt;=BZ22,VLOOKUP($E$2,Theme_Ranges[],3,0)&gt;=BZ22),FALSE),IFERROR(AND(VLOOKUP($E$3,Theme_Ranges[],2,0)&lt;=BZ22,VLOOKUP($E$3,Theme_Ranges[],3,0)&gt;=BZ22),FALSE)),BZ22,"")</f>
        <v/>
      </c>
      <c r="AE22" s="41" t="str">
        <f>IF(OR(IFERROR(AND(VLOOKUP($E$2,Theme_Ranges[],2,0)&lt;=CA22,VLOOKUP($E$2,Theme_Ranges[],3,0)&gt;=CA22),FALSE),IFERROR(AND(VLOOKUP($E$3,Theme_Ranges[],2,0)&lt;=CA22,VLOOKUP($E$3,Theme_Ranges[],3,0)&gt;=CA22),FALSE)),CA22,"")</f>
        <v/>
      </c>
      <c r="AF22" s="41" t="str">
        <f>IF(OR(IFERROR(AND(VLOOKUP($E$2,Theme_Ranges[],2,0)&lt;=CB22,VLOOKUP($E$2,Theme_Ranges[],3,0)&gt;=CB22),FALSE),IFERROR(AND(VLOOKUP($E$3,Theme_Ranges[],2,0)&lt;=CB22,VLOOKUP($E$3,Theme_Ranges[],3,0)&gt;=CB22),FALSE)),CB22,"")</f>
        <v/>
      </c>
      <c r="AG22" s="41" t="str">
        <f>IF(OR(IFERROR(AND(VLOOKUP($E$2,Theme_Ranges[],2,0)&lt;=CC22,VLOOKUP($E$2,Theme_Ranges[],3,0)&gt;=CC22),FALSE),IFERROR(AND(VLOOKUP($E$3,Theme_Ranges[],2,0)&lt;=CC22,VLOOKUP($E$3,Theme_Ranges[],3,0)&gt;=CC22),FALSE)),CC22,"")</f>
        <v/>
      </c>
      <c r="AH22" s="41" t="str">
        <f>IF(OR(IFERROR(AND(VLOOKUP($E$2,Theme_Ranges[],2,0)&lt;=CD22,VLOOKUP($E$2,Theme_Ranges[],3,0)&gt;=CD22),FALSE),IFERROR(AND(VLOOKUP($E$3,Theme_Ranges[],2,0)&lt;=CD22,VLOOKUP($E$3,Theme_Ranges[],3,0)&gt;=CD22),FALSE)),CD22,"")</f>
        <v/>
      </c>
      <c r="AI22" s="41" t="str">
        <f>IF(OR(IFERROR(AND(VLOOKUP($E$2,Theme_Ranges[],2,0)&lt;=CE22,VLOOKUP($E$2,Theme_Ranges[],3,0)&gt;=CE22),FALSE),IFERROR(AND(VLOOKUP($E$3,Theme_Ranges[],2,0)&lt;=CE22,VLOOKUP($E$3,Theme_Ranges[],3,0)&gt;=CE22),FALSE)),CE22,"")</f>
        <v/>
      </c>
      <c r="AJ22" s="41" t="str">
        <f>IF(OR(IFERROR(AND(VLOOKUP($E$2,Theme_Ranges[],2,0)&lt;=CF22,VLOOKUP($E$2,Theme_Ranges[],3,0)&gt;=CF22),FALSE),IFERROR(AND(VLOOKUP($E$3,Theme_Ranges[],2,0)&lt;=CF22,VLOOKUP($E$3,Theme_Ranges[],3,0)&gt;=CF22),FALSE)),CF22,"")</f>
        <v/>
      </c>
      <c r="AK22" s="41" t="str">
        <f>IF(OR(IFERROR(AND(VLOOKUP($E$2,Theme_Ranges[],2,0)&lt;=CG22,VLOOKUP($E$2,Theme_Ranges[],3,0)&gt;=CG22),FALSE),IFERROR(AND(VLOOKUP($E$3,Theme_Ranges[],2,0)&lt;=CG22,VLOOKUP($E$3,Theme_Ranges[],3,0)&gt;=CG22),FALSE)),CG22,"")</f>
        <v/>
      </c>
      <c r="AL22" s="41" t="str">
        <f>IF(OR(IFERROR(AND(VLOOKUP($E$2,Theme_Ranges[],2,0)&lt;=CH22,VLOOKUP($E$2,Theme_Ranges[],3,0)&gt;=CH22),FALSE),IFERROR(AND(VLOOKUP($E$3,Theme_Ranges[],2,0)&lt;=CH22,VLOOKUP($E$3,Theme_Ranges[],3,0)&gt;=CH22),FALSE)),CH22,"")</f>
        <v/>
      </c>
      <c r="AM22" s="41" t="str">
        <f>IF(OR(IFERROR(AND(VLOOKUP($E$2,Theme_Ranges[],2,0)&lt;=CI22,VLOOKUP($E$2,Theme_Ranges[],3,0)&gt;=CI22),FALSE),IFERROR(AND(VLOOKUP($E$3,Theme_Ranges[],2,0)&lt;=CI22,VLOOKUP($E$3,Theme_Ranges[],3,0)&gt;=CI22),FALSE)),CI22,"")</f>
        <v/>
      </c>
      <c r="AN22" s="41" t="str">
        <f>IF(OR(IFERROR(AND(VLOOKUP($E$2,Theme_Ranges[],2,0)&lt;=CJ22,VLOOKUP($E$2,Theme_Ranges[],3,0)&gt;=CJ22),FALSE),IFERROR(AND(VLOOKUP($E$3,Theme_Ranges[],2,0)&lt;=CJ22,VLOOKUP($E$3,Theme_Ranges[],3,0)&gt;=CJ22),FALSE)),CJ22,"")</f>
        <v/>
      </c>
      <c r="AO22" s="79"/>
      <c r="AP22" s="49" t="str">
        <f t="shared" si="46"/>
        <v/>
      </c>
      <c r="AQ22" s="50" t="str">
        <f t="shared" si="47"/>
        <v/>
      </c>
      <c r="AR22" s="50" t="str">
        <f t="shared" si="48"/>
        <v/>
      </c>
      <c r="AS22" s="51" t="str">
        <f t="shared" si="49"/>
        <v/>
      </c>
      <c r="AT22" s="40"/>
      <c r="AU22" s="40"/>
      <c r="AV22" s="5">
        <f>VLOOKUP($AV$8,Theme_Ranges[],3,0)</f>
        <v>5</v>
      </c>
      <c r="AW22" s="5">
        <f t="shared" si="50"/>
        <v>0</v>
      </c>
      <c r="AX22" s="5">
        <f t="shared" si="51"/>
        <v>0</v>
      </c>
      <c r="AY22" s="5">
        <f t="shared" si="52"/>
        <v>0</v>
      </c>
      <c r="AZ22" s="5">
        <f t="shared" si="53"/>
        <v>0</v>
      </c>
      <c r="BA22" s="5">
        <f t="shared" si="54"/>
        <v>0</v>
      </c>
      <c r="BB22" s="40"/>
      <c r="BC22" s="42" t="str">
        <f>IF($D22="","",VLOOKUP($A22&amp;G$6,Data_Table_1[[Full Name Theme Conc]:[Theme Ranking]],8,0))</f>
        <v/>
      </c>
      <c r="BD22" s="42" t="str">
        <f>IF($D22="","",VLOOKUP($A22&amp;H$6,Data_Table_1[[Full Name Theme Conc]:[Theme Ranking]],8,0))</f>
        <v/>
      </c>
      <c r="BE22" s="42" t="str">
        <f>IF($D22="","",VLOOKUP($A22&amp;I$6,Data_Table_1[[Full Name Theme Conc]:[Theme Ranking]],8,0))</f>
        <v/>
      </c>
      <c r="BF22" s="42" t="str">
        <f>IF($D22="","",VLOOKUP($A22&amp;J$6,Data_Table_1[[Full Name Theme Conc]:[Theme Ranking]],8,0))</f>
        <v/>
      </c>
      <c r="BG22" s="42" t="str">
        <f>IF($D22="","",VLOOKUP($A22&amp;K$6,Data_Table_1[[Full Name Theme Conc]:[Theme Ranking]],8,0))</f>
        <v/>
      </c>
      <c r="BH22" s="42" t="str">
        <f>IF($D22="","",VLOOKUP($A22&amp;L$6,Data_Table_1[[Full Name Theme Conc]:[Theme Ranking]],8,0))</f>
        <v/>
      </c>
      <c r="BI22" s="42" t="str">
        <f>IF($D22="","",VLOOKUP($A22&amp;M$6,Data_Table_1[[Full Name Theme Conc]:[Theme Ranking]],8,0))</f>
        <v/>
      </c>
      <c r="BJ22" s="42" t="str">
        <f>IF($D22="","",VLOOKUP($A22&amp;N$6,Data_Table_1[[Full Name Theme Conc]:[Theme Ranking]],8,0))</f>
        <v/>
      </c>
      <c r="BK22" s="42" t="str">
        <f>IF($D22="","",VLOOKUP($A22&amp;O$6,Data_Table_1[[Full Name Theme Conc]:[Theme Ranking]],8,0))</f>
        <v/>
      </c>
      <c r="BL22" s="42" t="str">
        <f>IF($D22="","",VLOOKUP($A22&amp;P$6,Data_Table_1[[Full Name Theme Conc]:[Theme Ranking]],8,0))</f>
        <v/>
      </c>
      <c r="BM22" s="42" t="str">
        <f>IF($D22="","",VLOOKUP($A22&amp;Q$6,Data_Table_1[[Full Name Theme Conc]:[Theme Ranking]],8,0))</f>
        <v/>
      </c>
      <c r="BN22" s="42" t="str">
        <f>IF($D22="","",VLOOKUP($A22&amp;R$6,Data_Table_1[[Full Name Theme Conc]:[Theme Ranking]],8,0))</f>
        <v/>
      </c>
      <c r="BO22" s="42" t="str">
        <f>IF($D22="","",VLOOKUP($A22&amp;S$6,Data_Table_1[[Full Name Theme Conc]:[Theme Ranking]],8,0))</f>
        <v/>
      </c>
      <c r="BP22" s="42" t="str">
        <f>IF($D22="","",VLOOKUP($A22&amp;T$6,Data_Table_1[[Full Name Theme Conc]:[Theme Ranking]],8,0))</f>
        <v/>
      </c>
      <c r="BQ22" s="42" t="str">
        <f>IF($D22="","",VLOOKUP($A22&amp;U$6,Data_Table_1[[Full Name Theme Conc]:[Theme Ranking]],8,0))</f>
        <v/>
      </c>
      <c r="BR22" s="42" t="str">
        <f>IF($D22="","",VLOOKUP($A22&amp;V$6,Data_Table_1[[Full Name Theme Conc]:[Theme Ranking]],8,0))</f>
        <v/>
      </c>
      <c r="BS22" s="42" t="str">
        <f>IF($D22="","",VLOOKUP($A22&amp;W$6,Data_Table_1[[Full Name Theme Conc]:[Theme Ranking]],8,0))</f>
        <v/>
      </c>
      <c r="BT22" s="42" t="str">
        <f>IF($D22="","",VLOOKUP($A22&amp;X$6,Data_Table_1[[Full Name Theme Conc]:[Theme Ranking]],8,0))</f>
        <v/>
      </c>
      <c r="BU22" s="42" t="str">
        <f>IF($D22="","",VLOOKUP($A22&amp;Y$6,Data_Table_1[[Full Name Theme Conc]:[Theme Ranking]],8,0))</f>
        <v/>
      </c>
      <c r="BV22" s="42" t="str">
        <f>IF($D22="","",VLOOKUP($A22&amp;Z$6,Data_Table_1[[Full Name Theme Conc]:[Theme Ranking]],8,0))</f>
        <v/>
      </c>
      <c r="BW22" s="42" t="str">
        <f>IF($D22="","",VLOOKUP($A22&amp;AA$6,Data_Table_1[[Full Name Theme Conc]:[Theme Ranking]],8,0))</f>
        <v/>
      </c>
      <c r="BX22" s="42" t="str">
        <f>IF($D22="","",VLOOKUP($A22&amp;AB$6,Data_Table_1[[Full Name Theme Conc]:[Theme Ranking]],8,0))</f>
        <v/>
      </c>
      <c r="BY22" s="42" t="str">
        <f>IF($D22="","",VLOOKUP($A22&amp;AC$6,Data_Table_1[[Full Name Theme Conc]:[Theme Ranking]],8,0))</f>
        <v/>
      </c>
      <c r="BZ22" s="42" t="str">
        <f>IF($D22="","",VLOOKUP($A22&amp;AD$6,Data_Table_1[[Full Name Theme Conc]:[Theme Ranking]],8,0))</f>
        <v/>
      </c>
      <c r="CA22" s="42" t="str">
        <f>IF($D22="","",VLOOKUP($A22&amp;AE$6,Data_Table_1[[Full Name Theme Conc]:[Theme Ranking]],8,0))</f>
        <v/>
      </c>
      <c r="CB22" s="42" t="str">
        <f>IF($D22="","",VLOOKUP($A22&amp;AF$6,Data_Table_1[[Full Name Theme Conc]:[Theme Ranking]],8,0))</f>
        <v/>
      </c>
      <c r="CC22" s="42" t="str">
        <f>IF($D22="","",VLOOKUP($A22&amp;AG$6,Data_Table_1[[Full Name Theme Conc]:[Theme Ranking]],8,0))</f>
        <v/>
      </c>
      <c r="CD22" s="42" t="str">
        <f>IF($D22="","",VLOOKUP($A22&amp;AH$6,Data_Table_1[[Full Name Theme Conc]:[Theme Ranking]],8,0))</f>
        <v/>
      </c>
      <c r="CE22" s="42" t="str">
        <f>IF($D22="","",VLOOKUP($A22&amp;AI$6,Data_Table_1[[Full Name Theme Conc]:[Theme Ranking]],8,0))</f>
        <v/>
      </c>
      <c r="CF22" s="42" t="str">
        <f>IF($D22="","",VLOOKUP($A22&amp;AJ$6,Data_Table_1[[Full Name Theme Conc]:[Theme Ranking]],8,0))</f>
        <v/>
      </c>
      <c r="CG22" s="42" t="str">
        <f>IF($D22="","",VLOOKUP($A22&amp;AK$6,Data_Table_1[[Full Name Theme Conc]:[Theme Ranking]],8,0))</f>
        <v/>
      </c>
      <c r="CH22" s="42" t="str">
        <f>IF($D22="","",VLOOKUP($A22&amp;AL$6,Data_Table_1[[Full Name Theme Conc]:[Theme Ranking]],8,0))</f>
        <v/>
      </c>
      <c r="CI22" s="42" t="str">
        <f>IF($D22="","",VLOOKUP($A22&amp;AM$6,Data_Table_1[[Full Name Theme Conc]:[Theme Ranking]],8,0))</f>
        <v/>
      </c>
      <c r="CJ22" s="42" t="str">
        <f>IF($D22="","",VLOOKUP($A22&amp;AN$6,Data_Table_1[[Full Name Theme Conc]:[Theme Ranking]],8,0))</f>
        <v/>
      </c>
      <c r="CM22" s="42" t="str">
        <f>IF(AND(VLOOKUP($E$2,Theme_Ranges[],2,0)&lt;=BC22,VLOOKUP($E$2,Theme_Ranges[],3,0)&gt;=BC22),BC22,"")</f>
        <v/>
      </c>
      <c r="CN22" s="42" t="str">
        <f>IF(AND(VLOOKUP($E$2,Theme_Ranges[],2,0)&lt;=BD22,VLOOKUP($E$2,Theme_Ranges[],3,0)&gt;=BD22),BD22,"")</f>
        <v/>
      </c>
      <c r="CO22" s="42" t="str">
        <f>IF(AND(VLOOKUP($E$2,Theme_Ranges[],2,0)&lt;=BE22,VLOOKUP($E$2,Theme_Ranges[],3,0)&gt;=BE22),BE22,"")</f>
        <v/>
      </c>
      <c r="CP22" s="42" t="str">
        <f>IF(AND(VLOOKUP($E$2,Theme_Ranges[],2,0)&lt;=BF22,VLOOKUP($E$2,Theme_Ranges[],3,0)&gt;=BF22),BF22,"")</f>
        <v/>
      </c>
      <c r="CQ22" s="42" t="str">
        <f>IF(AND(VLOOKUP($E$2,Theme_Ranges[],2,0)&lt;=BG22,VLOOKUP($E$2,Theme_Ranges[],3,0)&gt;=BG22),BG22,"")</f>
        <v/>
      </c>
      <c r="CR22" s="42" t="str">
        <f>IF(AND(VLOOKUP($E$2,Theme_Ranges[],2,0)&lt;=BH22,VLOOKUP($E$2,Theme_Ranges[],3,0)&gt;=BH22),BH22,"")</f>
        <v/>
      </c>
      <c r="CS22" s="42" t="str">
        <f>IF(AND(VLOOKUP($E$2,Theme_Ranges[],2,0)&lt;=BI22,VLOOKUP($E$2,Theme_Ranges[],3,0)&gt;=BI22),BI22,"")</f>
        <v/>
      </c>
      <c r="CT22" s="42" t="str">
        <f>IF(AND(VLOOKUP($E$2,Theme_Ranges[],2,0)&lt;=BJ22,VLOOKUP($E$2,Theme_Ranges[],3,0)&gt;=BJ22),BJ22,"")</f>
        <v/>
      </c>
      <c r="CU22" s="42" t="str">
        <f>IF(AND(VLOOKUP($E$2,Theme_Ranges[],2,0)&lt;=BK22,VLOOKUP($E$2,Theme_Ranges[],3,0)&gt;=BK22),BK22,"")</f>
        <v/>
      </c>
      <c r="CV22" s="42" t="str">
        <f>IF(AND(VLOOKUP($E$2,Theme_Ranges[],2,0)&lt;=BL22,VLOOKUP($E$2,Theme_Ranges[],3,0)&gt;=BL22),BL22,"")</f>
        <v/>
      </c>
      <c r="CW22" s="42" t="str">
        <f>IF(AND(VLOOKUP($E$2,Theme_Ranges[],2,0)&lt;=BM22,VLOOKUP($E$2,Theme_Ranges[],3,0)&gt;=BM22),BM22,"")</f>
        <v/>
      </c>
      <c r="CX22" s="42" t="str">
        <f>IF(AND(VLOOKUP($E$2,Theme_Ranges[],2,0)&lt;=BN22,VLOOKUP($E$2,Theme_Ranges[],3,0)&gt;=BN22),BN22,"")</f>
        <v/>
      </c>
      <c r="CY22" s="42" t="str">
        <f>IF(AND(VLOOKUP($E$2,Theme_Ranges[],2,0)&lt;=BO22,VLOOKUP($E$2,Theme_Ranges[],3,0)&gt;=BO22),BO22,"")</f>
        <v/>
      </c>
      <c r="CZ22" s="42" t="str">
        <f>IF(AND(VLOOKUP($E$2,Theme_Ranges[],2,0)&lt;=BP22,VLOOKUP($E$2,Theme_Ranges[],3,0)&gt;=BP22),BP22,"")</f>
        <v/>
      </c>
      <c r="DA22" s="42" t="str">
        <f>IF(AND(VLOOKUP($E$2,Theme_Ranges[],2,0)&lt;=BQ22,VLOOKUP($E$2,Theme_Ranges[],3,0)&gt;=BQ22),BQ22,"")</f>
        <v/>
      </c>
      <c r="DB22" s="42" t="str">
        <f>IF(AND(VLOOKUP($E$2,Theme_Ranges[],2,0)&lt;=BR22,VLOOKUP($E$2,Theme_Ranges[],3,0)&gt;=BR22),BR22,"")</f>
        <v/>
      </c>
      <c r="DC22" s="42" t="str">
        <f>IF(AND(VLOOKUP($E$2,Theme_Ranges[],2,0)&lt;=BS22,VLOOKUP($E$2,Theme_Ranges[],3,0)&gt;=BS22),BS22,"")</f>
        <v/>
      </c>
      <c r="DD22" s="42" t="str">
        <f>IF(AND(VLOOKUP($E$2,Theme_Ranges[],2,0)&lt;=BT22,VLOOKUP($E$2,Theme_Ranges[],3,0)&gt;=BT22),BT22,"")</f>
        <v/>
      </c>
      <c r="DE22" s="42" t="str">
        <f>IF(AND(VLOOKUP($E$2,Theme_Ranges[],2,0)&lt;=BU22,VLOOKUP($E$2,Theme_Ranges[],3,0)&gt;=BU22),BU22,"")</f>
        <v/>
      </c>
      <c r="DF22" s="42" t="str">
        <f>IF(AND(VLOOKUP($E$2,Theme_Ranges[],2,0)&lt;=BV22,VLOOKUP($E$2,Theme_Ranges[],3,0)&gt;=BV22),BV22,"")</f>
        <v/>
      </c>
      <c r="DG22" s="42" t="str">
        <f>IF(AND(VLOOKUP($E$2,Theme_Ranges[],2,0)&lt;=BW22,VLOOKUP($E$2,Theme_Ranges[],3,0)&gt;=BW22),BW22,"")</f>
        <v/>
      </c>
      <c r="DH22" s="42" t="str">
        <f>IF(AND(VLOOKUP($E$2,Theme_Ranges[],2,0)&lt;=BX22,VLOOKUP($E$2,Theme_Ranges[],3,0)&gt;=BX22),BX22,"")</f>
        <v/>
      </c>
      <c r="DI22" s="42" t="str">
        <f>IF(AND(VLOOKUP($E$2,Theme_Ranges[],2,0)&lt;=BY22,VLOOKUP($E$2,Theme_Ranges[],3,0)&gt;=BY22),BY22,"")</f>
        <v/>
      </c>
      <c r="DJ22" s="42" t="str">
        <f>IF(AND(VLOOKUP($E$2,Theme_Ranges[],2,0)&lt;=BZ22,VLOOKUP($E$2,Theme_Ranges[],3,0)&gt;=BZ22),BZ22,"")</f>
        <v/>
      </c>
      <c r="DK22" s="42" t="str">
        <f>IF(AND(VLOOKUP($E$2,Theme_Ranges[],2,0)&lt;=CA22,VLOOKUP($E$2,Theme_Ranges[],3,0)&gt;=CA22),CA22,"")</f>
        <v/>
      </c>
      <c r="DL22" s="42" t="str">
        <f>IF(AND(VLOOKUP($E$2,Theme_Ranges[],2,0)&lt;=CB22,VLOOKUP($E$2,Theme_Ranges[],3,0)&gt;=CB22),CB22,"")</f>
        <v/>
      </c>
      <c r="DM22" s="42" t="str">
        <f>IF(AND(VLOOKUP($E$2,Theme_Ranges[],2,0)&lt;=CC22,VLOOKUP($E$2,Theme_Ranges[],3,0)&gt;=CC22),CC22,"")</f>
        <v/>
      </c>
      <c r="DN22" s="42" t="str">
        <f>IF(AND(VLOOKUP($E$2,Theme_Ranges[],2,0)&lt;=CD22,VLOOKUP($E$2,Theme_Ranges[],3,0)&gt;=CD22),CD22,"")</f>
        <v/>
      </c>
      <c r="DO22" s="42" t="str">
        <f>IF(AND(VLOOKUP($E$2,Theme_Ranges[],2,0)&lt;=CE22,VLOOKUP($E$2,Theme_Ranges[],3,0)&gt;=CE22),CE22,"")</f>
        <v/>
      </c>
      <c r="DP22" s="42" t="str">
        <f>IF(AND(VLOOKUP($E$2,Theme_Ranges[],2,0)&lt;=CF22,VLOOKUP($E$2,Theme_Ranges[],3,0)&gt;=CF22),CF22,"")</f>
        <v/>
      </c>
      <c r="DQ22" s="42" t="str">
        <f>IF(AND(VLOOKUP($E$2,Theme_Ranges[],2,0)&lt;=CG22,VLOOKUP($E$2,Theme_Ranges[],3,0)&gt;=CG22),CG22,"")</f>
        <v/>
      </c>
      <c r="DR22" s="42" t="str">
        <f>IF(AND(VLOOKUP($E$2,Theme_Ranges[],2,0)&lt;=CH22,VLOOKUP($E$2,Theme_Ranges[],3,0)&gt;=CH22),CH22,"")</f>
        <v/>
      </c>
      <c r="DS22" s="42" t="str">
        <f>IF(AND(VLOOKUP($E$2,Theme_Ranges[],2,0)&lt;=CI22,VLOOKUP($E$2,Theme_Ranges[],3,0)&gt;=CI22),CI22,"")</f>
        <v/>
      </c>
      <c r="DT22" s="42" t="str">
        <f>IF(AND(VLOOKUP($E$2,Theme_Ranges[],2,0)&lt;=CJ22,VLOOKUP($E$2,Theme_Ranges[],3,0)&gt;=CJ22),CJ22,"")</f>
        <v/>
      </c>
    </row>
    <row r="23" spans="1:124" ht="19.2" x14ac:dyDescent="0.5">
      <c r="A23" s="38" t="str">
        <f t="shared" si="36"/>
        <v xml:space="preserve"> </v>
      </c>
      <c r="B23" s="39" t="str">
        <f>IF('Raw Data'!B18="","",'Raw Data'!B18)</f>
        <v/>
      </c>
      <c r="C23" s="39" t="str">
        <f>IF('Raw Data'!C18="","",'Raw Data'!C18)</f>
        <v/>
      </c>
      <c r="D23" s="39" t="str">
        <f>IF('Raw Data'!D18="","",'Raw Data'!D18)</f>
        <v/>
      </c>
      <c r="E23" s="39" t="str">
        <f>IF('Raw Data'!E18="","",'Raw Data'!E18)</f>
        <v/>
      </c>
      <c r="F23" s="71"/>
      <c r="G23" s="41" t="str">
        <f>IF(OR(IFERROR(AND(VLOOKUP($E$2,Theme_Ranges[],2,0)&lt;=BC23,VLOOKUP($E$2,Theme_Ranges[],3,0)&gt;=BC23),FALSE),IFERROR(AND(VLOOKUP($E$3,Theme_Ranges[],2,0)&lt;=BC23,VLOOKUP($E$3,Theme_Ranges[],3,0)&gt;=BC23),FALSE)),BC23,"")</f>
        <v/>
      </c>
      <c r="H23" s="41" t="str">
        <f>IF(OR(IFERROR(AND(VLOOKUP($E$2,Theme_Ranges[],2,0)&lt;=BD23,VLOOKUP($E$2,Theme_Ranges[],3,0)&gt;=BD23),FALSE),IFERROR(AND(VLOOKUP($E$3,Theme_Ranges[],2,0)&lt;=BD23,VLOOKUP($E$3,Theme_Ranges[],3,0)&gt;=BD23),FALSE)),BD23,"")</f>
        <v/>
      </c>
      <c r="I23" s="41" t="str">
        <f>IF(OR(IFERROR(AND(VLOOKUP($E$2,Theme_Ranges[],2,0)&lt;=BE23,VLOOKUP($E$2,Theme_Ranges[],3,0)&gt;=BE23),FALSE),IFERROR(AND(VLOOKUP($E$3,Theme_Ranges[],2,0)&lt;=BE23,VLOOKUP($E$3,Theme_Ranges[],3,0)&gt;=BE23),FALSE)),BE23,"")</f>
        <v/>
      </c>
      <c r="J23" s="41" t="str">
        <f>IF(OR(IFERROR(AND(VLOOKUP($E$2,Theme_Ranges[],2,0)&lt;=BF23,VLOOKUP($E$2,Theme_Ranges[],3,0)&gt;=BF23),FALSE),IFERROR(AND(VLOOKUP($E$3,Theme_Ranges[],2,0)&lt;=BF23,VLOOKUP($E$3,Theme_Ranges[],3,0)&gt;=BF23),FALSE)),BF23,"")</f>
        <v/>
      </c>
      <c r="K23" s="41" t="str">
        <f>IF(OR(IFERROR(AND(VLOOKUP($E$2,Theme_Ranges[],2,0)&lt;=BG23,VLOOKUP($E$2,Theme_Ranges[],3,0)&gt;=BG23),FALSE),IFERROR(AND(VLOOKUP($E$3,Theme_Ranges[],2,0)&lt;=BG23,VLOOKUP($E$3,Theme_Ranges[],3,0)&gt;=BG23),FALSE)),BG23,"")</f>
        <v/>
      </c>
      <c r="L23" s="41" t="str">
        <f>IF(OR(IFERROR(AND(VLOOKUP($E$2,Theme_Ranges[],2,0)&lt;=BH23,VLOOKUP($E$2,Theme_Ranges[],3,0)&gt;=BH23),FALSE),IFERROR(AND(VLOOKUP($E$3,Theme_Ranges[],2,0)&lt;=BH23,VLOOKUP($E$3,Theme_Ranges[],3,0)&gt;=BH23),FALSE)),BH23,"")</f>
        <v/>
      </c>
      <c r="M23" s="41" t="str">
        <f>IF(OR(IFERROR(AND(VLOOKUP($E$2,Theme_Ranges[],2,0)&lt;=BI23,VLOOKUP($E$2,Theme_Ranges[],3,0)&gt;=BI23),FALSE),IFERROR(AND(VLOOKUP($E$3,Theme_Ranges[],2,0)&lt;=BI23,VLOOKUP($E$3,Theme_Ranges[],3,0)&gt;=BI23),FALSE)),BI23,"")</f>
        <v/>
      </c>
      <c r="N23" s="41" t="str">
        <f>IF(OR(IFERROR(AND(VLOOKUP($E$2,Theme_Ranges[],2,0)&lt;=BJ23,VLOOKUP($E$2,Theme_Ranges[],3,0)&gt;=BJ23),FALSE),IFERROR(AND(VLOOKUP($E$3,Theme_Ranges[],2,0)&lt;=BJ23,VLOOKUP($E$3,Theme_Ranges[],3,0)&gt;=BJ23),FALSE)),BJ23,"")</f>
        <v/>
      </c>
      <c r="O23" s="41" t="str">
        <f>IF(OR(IFERROR(AND(VLOOKUP($E$2,Theme_Ranges[],2,0)&lt;=BK23,VLOOKUP($E$2,Theme_Ranges[],3,0)&gt;=BK23),FALSE),IFERROR(AND(VLOOKUP($E$3,Theme_Ranges[],2,0)&lt;=BK23,VLOOKUP($E$3,Theme_Ranges[],3,0)&gt;=BK23),FALSE)),BK23,"")</f>
        <v/>
      </c>
      <c r="P23" s="41" t="str">
        <f>IF(OR(IFERROR(AND(VLOOKUP($E$2,Theme_Ranges[],2,0)&lt;=BL23,VLOOKUP($E$2,Theme_Ranges[],3,0)&gt;=BL23),FALSE),IFERROR(AND(VLOOKUP($E$3,Theme_Ranges[],2,0)&lt;=BL23,VLOOKUP($E$3,Theme_Ranges[],3,0)&gt;=BL23),FALSE)),BL23,"")</f>
        <v/>
      </c>
      <c r="Q23" s="41" t="str">
        <f>IF(OR(IFERROR(AND(VLOOKUP($E$2,Theme_Ranges[],2,0)&lt;=BM23,VLOOKUP($E$2,Theme_Ranges[],3,0)&gt;=BM23),FALSE),IFERROR(AND(VLOOKUP($E$3,Theme_Ranges[],2,0)&lt;=BM23,VLOOKUP($E$3,Theme_Ranges[],3,0)&gt;=BM23),FALSE)),BM23,"")</f>
        <v/>
      </c>
      <c r="R23" s="41" t="str">
        <f>IF(OR(IFERROR(AND(VLOOKUP($E$2,Theme_Ranges[],2,0)&lt;=BN23,VLOOKUP($E$2,Theme_Ranges[],3,0)&gt;=BN23),FALSE),IFERROR(AND(VLOOKUP($E$3,Theme_Ranges[],2,0)&lt;=BN23,VLOOKUP($E$3,Theme_Ranges[],3,0)&gt;=BN23),FALSE)),BN23,"")</f>
        <v/>
      </c>
      <c r="S23" s="41" t="str">
        <f>IF(OR(IFERROR(AND(VLOOKUP($E$2,Theme_Ranges[],2,0)&lt;=BO23,VLOOKUP($E$2,Theme_Ranges[],3,0)&gt;=BO23),FALSE),IFERROR(AND(VLOOKUP($E$3,Theme_Ranges[],2,0)&lt;=BO23,VLOOKUP($E$3,Theme_Ranges[],3,0)&gt;=BO23),FALSE)),BO23,"")</f>
        <v/>
      </c>
      <c r="T23" s="41" t="str">
        <f>IF(OR(IFERROR(AND(VLOOKUP($E$2,Theme_Ranges[],2,0)&lt;=BP23,VLOOKUP($E$2,Theme_Ranges[],3,0)&gt;=BP23),FALSE),IFERROR(AND(VLOOKUP($E$3,Theme_Ranges[],2,0)&lt;=BP23,VLOOKUP($E$3,Theme_Ranges[],3,0)&gt;=BP23),FALSE)),BP23,"")</f>
        <v/>
      </c>
      <c r="U23" s="41" t="str">
        <f>IF(OR(IFERROR(AND(VLOOKUP($E$2,Theme_Ranges[],2,0)&lt;=BQ23,VLOOKUP($E$2,Theme_Ranges[],3,0)&gt;=BQ23),FALSE),IFERROR(AND(VLOOKUP($E$3,Theme_Ranges[],2,0)&lt;=BQ23,VLOOKUP($E$3,Theme_Ranges[],3,0)&gt;=BQ23),FALSE)),BQ23,"")</f>
        <v/>
      </c>
      <c r="V23" s="41" t="str">
        <f>IF(OR(IFERROR(AND(VLOOKUP($E$2,Theme_Ranges[],2,0)&lt;=BR23,VLOOKUP($E$2,Theme_Ranges[],3,0)&gt;=BR23),FALSE),IFERROR(AND(VLOOKUP($E$3,Theme_Ranges[],2,0)&lt;=BR23,VLOOKUP($E$3,Theme_Ranges[],3,0)&gt;=BR23),FALSE)),BR23,"")</f>
        <v/>
      </c>
      <c r="W23" s="41" t="str">
        <f>IF(OR(IFERROR(AND(VLOOKUP($E$2,Theme_Ranges[],2,0)&lt;=BS23,VLOOKUP($E$2,Theme_Ranges[],3,0)&gt;=BS23),FALSE),IFERROR(AND(VLOOKUP($E$3,Theme_Ranges[],2,0)&lt;=BS23,VLOOKUP($E$3,Theme_Ranges[],3,0)&gt;=BS23),FALSE)),BS23,"")</f>
        <v/>
      </c>
      <c r="X23" s="41" t="str">
        <f>IF(OR(IFERROR(AND(VLOOKUP($E$2,Theme_Ranges[],2,0)&lt;=BT23,VLOOKUP($E$2,Theme_Ranges[],3,0)&gt;=BT23),FALSE),IFERROR(AND(VLOOKUP($E$3,Theme_Ranges[],2,0)&lt;=BT23,VLOOKUP($E$3,Theme_Ranges[],3,0)&gt;=BT23),FALSE)),BT23,"")</f>
        <v/>
      </c>
      <c r="Y23" s="41" t="str">
        <f>IF(OR(IFERROR(AND(VLOOKUP($E$2,Theme_Ranges[],2,0)&lt;=BU23,VLOOKUP($E$2,Theme_Ranges[],3,0)&gt;=BU23),FALSE),IFERROR(AND(VLOOKUP($E$3,Theme_Ranges[],2,0)&lt;=BU23,VLOOKUP($E$3,Theme_Ranges[],3,0)&gt;=BU23),FALSE)),BU23,"")</f>
        <v/>
      </c>
      <c r="Z23" s="41" t="str">
        <f>IF(OR(IFERROR(AND(VLOOKUP($E$2,Theme_Ranges[],2,0)&lt;=BV23,VLOOKUP($E$2,Theme_Ranges[],3,0)&gt;=BV23),FALSE),IFERROR(AND(VLOOKUP($E$3,Theme_Ranges[],2,0)&lt;=BV23,VLOOKUP($E$3,Theme_Ranges[],3,0)&gt;=BV23),FALSE)),BV23,"")</f>
        <v/>
      </c>
      <c r="AA23" s="41" t="str">
        <f>IF(OR(IFERROR(AND(VLOOKUP($E$2,Theme_Ranges[],2,0)&lt;=BW23,VLOOKUP($E$2,Theme_Ranges[],3,0)&gt;=BW23),FALSE),IFERROR(AND(VLOOKUP($E$3,Theme_Ranges[],2,0)&lt;=BW23,VLOOKUP($E$3,Theme_Ranges[],3,0)&gt;=BW23),FALSE)),BW23,"")</f>
        <v/>
      </c>
      <c r="AB23" s="41" t="str">
        <f>IF(OR(IFERROR(AND(VLOOKUP($E$2,Theme_Ranges[],2,0)&lt;=BX23,VLOOKUP($E$2,Theme_Ranges[],3,0)&gt;=BX23),FALSE),IFERROR(AND(VLOOKUP($E$3,Theme_Ranges[],2,0)&lt;=BX23,VLOOKUP($E$3,Theme_Ranges[],3,0)&gt;=BX23),FALSE)),BX23,"")</f>
        <v/>
      </c>
      <c r="AC23" s="41" t="str">
        <f>IF(OR(IFERROR(AND(VLOOKUP($E$2,Theme_Ranges[],2,0)&lt;=BY23,VLOOKUP($E$2,Theme_Ranges[],3,0)&gt;=BY23),FALSE),IFERROR(AND(VLOOKUP($E$3,Theme_Ranges[],2,0)&lt;=BY23,VLOOKUP($E$3,Theme_Ranges[],3,0)&gt;=BY23),FALSE)),BY23,"")</f>
        <v/>
      </c>
      <c r="AD23" s="41" t="str">
        <f>IF(OR(IFERROR(AND(VLOOKUP($E$2,Theme_Ranges[],2,0)&lt;=BZ23,VLOOKUP($E$2,Theme_Ranges[],3,0)&gt;=BZ23),FALSE),IFERROR(AND(VLOOKUP($E$3,Theme_Ranges[],2,0)&lt;=BZ23,VLOOKUP($E$3,Theme_Ranges[],3,0)&gt;=BZ23),FALSE)),BZ23,"")</f>
        <v/>
      </c>
      <c r="AE23" s="41" t="str">
        <f>IF(OR(IFERROR(AND(VLOOKUP($E$2,Theme_Ranges[],2,0)&lt;=CA23,VLOOKUP($E$2,Theme_Ranges[],3,0)&gt;=CA23),FALSE),IFERROR(AND(VLOOKUP($E$3,Theme_Ranges[],2,0)&lt;=CA23,VLOOKUP($E$3,Theme_Ranges[],3,0)&gt;=CA23),FALSE)),CA23,"")</f>
        <v/>
      </c>
      <c r="AF23" s="41" t="str">
        <f>IF(OR(IFERROR(AND(VLOOKUP($E$2,Theme_Ranges[],2,0)&lt;=CB23,VLOOKUP($E$2,Theme_Ranges[],3,0)&gt;=CB23),FALSE),IFERROR(AND(VLOOKUP($E$3,Theme_Ranges[],2,0)&lt;=CB23,VLOOKUP($E$3,Theme_Ranges[],3,0)&gt;=CB23),FALSE)),CB23,"")</f>
        <v/>
      </c>
      <c r="AG23" s="41" t="str">
        <f>IF(OR(IFERROR(AND(VLOOKUP($E$2,Theme_Ranges[],2,0)&lt;=CC23,VLOOKUP($E$2,Theme_Ranges[],3,0)&gt;=CC23),FALSE),IFERROR(AND(VLOOKUP($E$3,Theme_Ranges[],2,0)&lt;=CC23,VLOOKUP($E$3,Theme_Ranges[],3,0)&gt;=CC23),FALSE)),CC23,"")</f>
        <v/>
      </c>
      <c r="AH23" s="41" t="str">
        <f>IF(OR(IFERROR(AND(VLOOKUP($E$2,Theme_Ranges[],2,0)&lt;=CD23,VLOOKUP($E$2,Theme_Ranges[],3,0)&gt;=CD23),FALSE),IFERROR(AND(VLOOKUP($E$3,Theme_Ranges[],2,0)&lt;=CD23,VLOOKUP($E$3,Theme_Ranges[],3,0)&gt;=CD23),FALSE)),CD23,"")</f>
        <v/>
      </c>
      <c r="AI23" s="41" t="str">
        <f>IF(OR(IFERROR(AND(VLOOKUP($E$2,Theme_Ranges[],2,0)&lt;=CE23,VLOOKUP($E$2,Theme_Ranges[],3,0)&gt;=CE23),FALSE),IFERROR(AND(VLOOKUP($E$3,Theme_Ranges[],2,0)&lt;=CE23,VLOOKUP($E$3,Theme_Ranges[],3,0)&gt;=CE23),FALSE)),CE23,"")</f>
        <v/>
      </c>
      <c r="AJ23" s="41" t="str">
        <f>IF(OR(IFERROR(AND(VLOOKUP($E$2,Theme_Ranges[],2,0)&lt;=CF23,VLOOKUP($E$2,Theme_Ranges[],3,0)&gt;=CF23),FALSE),IFERROR(AND(VLOOKUP($E$3,Theme_Ranges[],2,0)&lt;=CF23,VLOOKUP($E$3,Theme_Ranges[],3,0)&gt;=CF23),FALSE)),CF23,"")</f>
        <v/>
      </c>
      <c r="AK23" s="41" t="str">
        <f>IF(OR(IFERROR(AND(VLOOKUP($E$2,Theme_Ranges[],2,0)&lt;=CG23,VLOOKUP($E$2,Theme_Ranges[],3,0)&gt;=CG23),FALSE),IFERROR(AND(VLOOKUP($E$3,Theme_Ranges[],2,0)&lt;=CG23,VLOOKUP($E$3,Theme_Ranges[],3,0)&gt;=CG23),FALSE)),CG23,"")</f>
        <v/>
      </c>
      <c r="AL23" s="41" t="str">
        <f>IF(OR(IFERROR(AND(VLOOKUP($E$2,Theme_Ranges[],2,0)&lt;=CH23,VLOOKUP($E$2,Theme_Ranges[],3,0)&gt;=CH23),FALSE),IFERROR(AND(VLOOKUP($E$3,Theme_Ranges[],2,0)&lt;=CH23,VLOOKUP($E$3,Theme_Ranges[],3,0)&gt;=CH23),FALSE)),CH23,"")</f>
        <v/>
      </c>
      <c r="AM23" s="41" t="str">
        <f>IF(OR(IFERROR(AND(VLOOKUP($E$2,Theme_Ranges[],2,0)&lt;=CI23,VLOOKUP($E$2,Theme_Ranges[],3,0)&gt;=CI23),FALSE),IFERROR(AND(VLOOKUP($E$3,Theme_Ranges[],2,0)&lt;=CI23,VLOOKUP($E$3,Theme_Ranges[],3,0)&gt;=CI23),FALSE)),CI23,"")</f>
        <v/>
      </c>
      <c r="AN23" s="41" t="str">
        <f>IF(OR(IFERROR(AND(VLOOKUP($E$2,Theme_Ranges[],2,0)&lt;=CJ23,VLOOKUP($E$2,Theme_Ranges[],3,0)&gt;=CJ23),FALSE),IFERROR(AND(VLOOKUP($E$3,Theme_Ranges[],2,0)&lt;=CJ23,VLOOKUP($E$3,Theme_Ranges[],3,0)&gt;=CJ23),FALSE)),CJ23,"")</f>
        <v/>
      </c>
      <c r="AO23" s="79"/>
      <c r="AP23" s="49" t="str">
        <f t="shared" si="46"/>
        <v/>
      </c>
      <c r="AQ23" s="50" t="str">
        <f t="shared" si="47"/>
        <v/>
      </c>
      <c r="AR23" s="50" t="str">
        <f t="shared" si="48"/>
        <v/>
      </c>
      <c r="AS23" s="51" t="str">
        <f t="shared" si="49"/>
        <v/>
      </c>
      <c r="AT23" s="40"/>
      <c r="AU23" s="40"/>
      <c r="AV23" s="5">
        <f>VLOOKUP($AV$8,Theme_Ranges[],3,0)</f>
        <v>5</v>
      </c>
      <c r="AW23" s="5">
        <f t="shared" si="50"/>
        <v>0</v>
      </c>
      <c r="AX23" s="5">
        <f t="shared" si="51"/>
        <v>0</v>
      </c>
      <c r="AY23" s="5">
        <f t="shared" si="52"/>
        <v>0</v>
      </c>
      <c r="AZ23" s="5">
        <f t="shared" si="53"/>
        <v>0</v>
      </c>
      <c r="BA23" s="5">
        <f t="shared" si="54"/>
        <v>0</v>
      </c>
      <c r="BB23" s="40"/>
      <c r="BC23" s="42" t="str">
        <f>IF($D23="","",VLOOKUP($A23&amp;G$6,Data_Table_1[[Full Name Theme Conc]:[Theme Ranking]],8,0))</f>
        <v/>
      </c>
      <c r="BD23" s="42" t="str">
        <f>IF($D23="","",VLOOKUP($A23&amp;H$6,Data_Table_1[[Full Name Theme Conc]:[Theme Ranking]],8,0))</f>
        <v/>
      </c>
      <c r="BE23" s="42" t="str">
        <f>IF($D23="","",VLOOKUP($A23&amp;I$6,Data_Table_1[[Full Name Theme Conc]:[Theme Ranking]],8,0))</f>
        <v/>
      </c>
      <c r="BF23" s="42" t="str">
        <f>IF($D23="","",VLOOKUP($A23&amp;J$6,Data_Table_1[[Full Name Theme Conc]:[Theme Ranking]],8,0))</f>
        <v/>
      </c>
      <c r="BG23" s="42" t="str">
        <f>IF($D23="","",VLOOKUP($A23&amp;K$6,Data_Table_1[[Full Name Theme Conc]:[Theme Ranking]],8,0))</f>
        <v/>
      </c>
      <c r="BH23" s="42" t="str">
        <f>IF($D23="","",VLOOKUP($A23&amp;L$6,Data_Table_1[[Full Name Theme Conc]:[Theme Ranking]],8,0))</f>
        <v/>
      </c>
      <c r="BI23" s="42" t="str">
        <f>IF($D23="","",VLOOKUP($A23&amp;M$6,Data_Table_1[[Full Name Theme Conc]:[Theme Ranking]],8,0))</f>
        <v/>
      </c>
      <c r="BJ23" s="42" t="str">
        <f>IF($D23="","",VLOOKUP($A23&amp;N$6,Data_Table_1[[Full Name Theme Conc]:[Theme Ranking]],8,0))</f>
        <v/>
      </c>
      <c r="BK23" s="42" t="str">
        <f>IF($D23="","",VLOOKUP($A23&amp;O$6,Data_Table_1[[Full Name Theme Conc]:[Theme Ranking]],8,0))</f>
        <v/>
      </c>
      <c r="BL23" s="42" t="str">
        <f>IF($D23="","",VLOOKUP($A23&amp;P$6,Data_Table_1[[Full Name Theme Conc]:[Theme Ranking]],8,0))</f>
        <v/>
      </c>
      <c r="BM23" s="42" t="str">
        <f>IF($D23="","",VLOOKUP($A23&amp;Q$6,Data_Table_1[[Full Name Theme Conc]:[Theme Ranking]],8,0))</f>
        <v/>
      </c>
      <c r="BN23" s="42" t="str">
        <f>IF($D23="","",VLOOKUP($A23&amp;R$6,Data_Table_1[[Full Name Theme Conc]:[Theme Ranking]],8,0))</f>
        <v/>
      </c>
      <c r="BO23" s="42" t="str">
        <f>IF($D23="","",VLOOKUP($A23&amp;S$6,Data_Table_1[[Full Name Theme Conc]:[Theme Ranking]],8,0))</f>
        <v/>
      </c>
      <c r="BP23" s="42" t="str">
        <f>IF($D23="","",VLOOKUP($A23&amp;T$6,Data_Table_1[[Full Name Theme Conc]:[Theme Ranking]],8,0))</f>
        <v/>
      </c>
      <c r="BQ23" s="42" t="str">
        <f>IF($D23="","",VLOOKUP($A23&amp;U$6,Data_Table_1[[Full Name Theme Conc]:[Theme Ranking]],8,0))</f>
        <v/>
      </c>
      <c r="BR23" s="42" t="str">
        <f>IF($D23="","",VLOOKUP($A23&amp;V$6,Data_Table_1[[Full Name Theme Conc]:[Theme Ranking]],8,0))</f>
        <v/>
      </c>
      <c r="BS23" s="42" t="str">
        <f>IF($D23="","",VLOOKUP($A23&amp;W$6,Data_Table_1[[Full Name Theme Conc]:[Theme Ranking]],8,0))</f>
        <v/>
      </c>
      <c r="BT23" s="42" t="str">
        <f>IF($D23="","",VLOOKUP($A23&amp;X$6,Data_Table_1[[Full Name Theme Conc]:[Theme Ranking]],8,0))</f>
        <v/>
      </c>
      <c r="BU23" s="42" t="str">
        <f>IF($D23="","",VLOOKUP($A23&amp;Y$6,Data_Table_1[[Full Name Theme Conc]:[Theme Ranking]],8,0))</f>
        <v/>
      </c>
      <c r="BV23" s="42" t="str">
        <f>IF($D23="","",VLOOKUP($A23&amp;Z$6,Data_Table_1[[Full Name Theme Conc]:[Theme Ranking]],8,0))</f>
        <v/>
      </c>
      <c r="BW23" s="42" t="str">
        <f>IF($D23="","",VLOOKUP($A23&amp;AA$6,Data_Table_1[[Full Name Theme Conc]:[Theme Ranking]],8,0))</f>
        <v/>
      </c>
      <c r="BX23" s="42" t="str">
        <f>IF($D23="","",VLOOKUP($A23&amp;AB$6,Data_Table_1[[Full Name Theme Conc]:[Theme Ranking]],8,0))</f>
        <v/>
      </c>
      <c r="BY23" s="42" t="str">
        <f>IF($D23="","",VLOOKUP($A23&amp;AC$6,Data_Table_1[[Full Name Theme Conc]:[Theme Ranking]],8,0))</f>
        <v/>
      </c>
      <c r="BZ23" s="42" t="str">
        <f>IF($D23="","",VLOOKUP($A23&amp;AD$6,Data_Table_1[[Full Name Theme Conc]:[Theme Ranking]],8,0))</f>
        <v/>
      </c>
      <c r="CA23" s="42" t="str">
        <f>IF($D23="","",VLOOKUP($A23&amp;AE$6,Data_Table_1[[Full Name Theme Conc]:[Theme Ranking]],8,0))</f>
        <v/>
      </c>
      <c r="CB23" s="42" t="str">
        <f>IF($D23="","",VLOOKUP($A23&amp;AF$6,Data_Table_1[[Full Name Theme Conc]:[Theme Ranking]],8,0))</f>
        <v/>
      </c>
      <c r="CC23" s="42" t="str">
        <f>IF($D23="","",VLOOKUP($A23&amp;AG$6,Data_Table_1[[Full Name Theme Conc]:[Theme Ranking]],8,0))</f>
        <v/>
      </c>
      <c r="CD23" s="42" t="str">
        <f>IF($D23="","",VLOOKUP($A23&amp;AH$6,Data_Table_1[[Full Name Theme Conc]:[Theme Ranking]],8,0))</f>
        <v/>
      </c>
      <c r="CE23" s="42" t="str">
        <f>IF($D23="","",VLOOKUP($A23&amp;AI$6,Data_Table_1[[Full Name Theme Conc]:[Theme Ranking]],8,0))</f>
        <v/>
      </c>
      <c r="CF23" s="42" t="str">
        <f>IF($D23="","",VLOOKUP($A23&amp;AJ$6,Data_Table_1[[Full Name Theme Conc]:[Theme Ranking]],8,0))</f>
        <v/>
      </c>
      <c r="CG23" s="42" t="str">
        <f>IF($D23="","",VLOOKUP($A23&amp;AK$6,Data_Table_1[[Full Name Theme Conc]:[Theme Ranking]],8,0))</f>
        <v/>
      </c>
      <c r="CH23" s="42" t="str">
        <f>IF($D23="","",VLOOKUP($A23&amp;AL$6,Data_Table_1[[Full Name Theme Conc]:[Theme Ranking]],8,0))</f>
        <v/>
      </c>
      <c r="CI23" s="42" t="str">
        <f>IF($D23="","",VLOOKUP($A23&amp;AM$6,Data_Table_1[[Full Name Theme Conc]:[Theme Ranking]],8,0))</f>
        <v/>
      </c>
      <c r="CJ23" s="42" t="str">
        <f>IF($D23="","",VLOOKUP($A23&amp;AN$6,Data_Table_1[[Full Name Theme Conc]:[Theme Ranking]],8,0))</f>
        <v/>
      </c>
      <c r="CM23" s="42" t="str">
        <f>IF(AND(VLOOKUP($E$2,Theme_Ranges[],2,0)&lt;=BC23,VLOOKUP($E$2,Theme_Ranges[],3,0)&gt;=BC23),BC23,"")</f>
        <v/>
      </c>
      <c r="CN23" s="42" t="str">
        <f>IF(AND(VLOOKUP($E$2,Theme_Ranges[],2,0)&lt;=BD23,VLOOKUP($E$2,Theme_Ranges[],3,0)&gt;=BD23),BD23,"")</f>
        <v/>
      </c>
      <c r="CO23" s="42" t="str">
        <f>IF(AND(VLOOKUP($E$2,Theme_Ranges[],2,0)&lt;=BE23,VLOOKUP($E$2,Theme_Ranges[],3,0)&gt;=BE23),BE23,"")</f>
        <v/>
      </c>
      <c r="CP23" s="42" t="str">
        <f>IF(AND(VLOOKUP($E$2,Theme_Ranges[],2,0)&lt;=BF23,VLOOKUP($E$2,Theme_Ranges[],3,0)&gt;=BF23),BF23,"")</f>
        <v/>
      </c>
      <c r="CQ23" s="42" t="str">
        <f>IF(AND(VLOOKUP($E$2,Theme_Ranges[],2,0)&lt;=BG23,VLOOKUP($E$2,Theme_Ranges[],3,0)&gt;=BG23),BG23,"")</f>
        <v/>
      </c>
      <c r="CR23" s="42" t="str">
        <f>IF(AND(VLOOKUP($E$2,Theme_Ranges[],2,0)&lt;=BH23,VLOOKUP($E$2,Theme_Ranges[],3,0)&gt;=BH23),BH23,"")</f>
        <v/>
      </c>
      <c r="CS23" s="42" t="str">
        <f>IF(AND(VLOOKUP($E$2,Theme_Ranges[],2,0)&lt;=BI23,VLOOKUP($E$2,Theme_Ranges[],3,0)&gt;=BI23),BI23,"")</f>
        <v/>
      </c>
      <c r="CT23" s="42" t="str">
        <f>IF(AND(VLOOKUP($E$2,Theme_Ranges[],2,0)&lt;=BJ23,VLOOKUP($E$2,Theme_Ranges[],3,0)&gt;=BJ23),BJ23,"")</f>
        <v/>
      </c>
      <c r="CU23" s="42" t="str">
        <f>IF(AND(VLOOKUP($E$2,Theme_Ranges[],2,0)&lt;=BK23,VLOOKUP($E$2,Theme_Ranges[],3,0)&gt;=BK23),BK23,"")</f>
        <v/>
      </c>
      <c r="CV23" s="42" t="str">
        <f>IF(AND(VLOOKUP($E$2,Theme_Ranges[],2,0)&lt;=BL23,VLOOKUP($E$2,Theme_Ranges[],3,0)&gt;=BL23),BL23,"")</f>
        <v/>
      </c>
      <c r="CW23" s="42" t="str">
        <f>IF(AND(VLOOKUP($E$2,Theme_Ranges[],2,0)&lt;=BM23,VLOOKUP($E$2,Theme_Ranges[],3,0)&gt;=BM23),BM23,"")</f>
        <v/>
      </c>
      <c r="CX23" s="42" t="str">
        <f>IF(AND(VLOOKUP($E$2,Theme_Ranges[],2,0)&lt;=BN23,VLOOKUP($E$2,Theme_Ranges[],3,0)&gt;=BN23),BN23,"")</f>
        <v/>
      </c>
      <c r="CY23" s="42" t="str">
        <f>IF(AND(VLOOKUP($E$2,Theme_Ranges[],2,0)&lt;=BO23,VLOOKUP($E$2,Theme_Ranges[],3,0)&gt;=BO23),BO23,"")</f>
        <v/>
      </c>
      <c r="CZ23" s="42" t="str">
        <f>IF(AND(VLOOKUP($E$2,Theme_Ranges[],2,0)&lt;=BP23,VLOOKUP($E$2,Theme_Ranges[],3,0)&gt;=BP23),BP23,"")</f>
        <v/>
      </c>
      <c r="DA23" s="42" t="str">
        <f>IF(AND(VLOOKUP($E$2,Theme_Ranges[],2,0)&lt;=BQ23,VLOOKUP($E$2,Theme_Ranges[],3,0)&gt;=BQ23),BQ23,"")</f>
        <v/>
      </c>
      <c r="DB23" s="42" t="str">
        <f>IF(AND(VLOOKUP($E$2,Theme_Ranges[],2,0)&lt;=BR23,VLOOKUP($E$2,Theme_Ranges[],3,0)&gt;=BR23),BR23,"")</f>
        <v/>
      </c>
      <c r="DC23" s="42" t="str">
        <f>IF(AND(VLOOKUP($E$2,Theme_Ranges[],2,0)&lt;=BS23,VLOOKUP($E$2,Theme_Ranges[],3,0)&gt;=BS23),BS23,"")</f>
        <v/>
      </c>
      <c r="DD23" s="42" t="str">
        <f>IF(AND(VLOOKUP($E$2,Theme_Ranges[],2,0)&lt;=BT23,VLOOKUP($E$2,Theme_Ranges[],3,0)&gt;=BT23),BT23,"")</f>
        <v/>
      </c>
      <c r="DE23" s="42" t="str">
        <f>IF(AND(VLOOKUP($E$2,Theme_Ranges[],2,0)&lt;=BU23,VLOOKUP($E$2,Theme_Ranges[],3,0)&gt;=BU23),BU23,"")</f>
        <v/>
      </c>
      <c r="DF23" s="42" t="str">
        <f>IF(AND(VLOOKUP($E$2,Theme_Ranges[],2,0)&lt;=BV23,VLOOKUP($E$2,Theme_Ranges[],3,0)&gt;=BV23),BV23,"")</f>
        <v/>
      </c>
      <c r="DG23" s="42" t="str">
        <f>IF(AND(VLOOKUP($E$2,Theme_Ranges[],2,0)&lt;=BW23,VLOOKUP($E$2,Theme_Ranges[],3,0)&gt;=BW23),BW23,"")</f>
        <v/>
      </c>
      <c r="DH23" s="42" t="str">
        <f>IF(AND(VLOOKUP($E$2,Theme_Ranges[],2,0)&lt;=BX23,VLOOKUP($E$2,Theme_Ranges[],3,0)&gt;=BX23),BX23,"")</f>
        <v/>
      </c>
      <c r="DI23" s="42" t="str">
        <f>IF(AND(VLOOKUP($E$2,Theme_Ranges[],2,0)&lt;=BY23,VLOOKUP($E$2,Theme_Ranges[],3,0)&gt;=BY23),BY23,"")</f>
        <v/>
      </c>
      <c r="DJ23" s="42" t="str">
        <f>IF(AND(VLOOKUP($E$2,Theme_Ranges[],2,0)&lt;=BZ23,VLOOKUP($E$2,Theme_Ranges[],3,0)&gt;=BZ23),BZ23,"")</f>
        <v/>
      </c>
      <c r="DK23" s="42" t="str">
        <f>IF(AND(VLOOKUP($E$2,Theme_Ranges[],2,0)&lt;=CA23,VLOOKUP($E$2,Theme_Ranges[],3,0)&gt;=CA23),CA23,"")</f>
        <v/>
      </c>
      <c r="DL23" s="42" t="str">
        <f>IF(AND(VLOOKUP($E$2,Theme_Ranges[],2,0)&lt;=CB23,VLOOKUP($E$2,Theme_Ranges[],3,0)&gt;=CB23),CB23,"")</f>
        <v/>
      </c>
      <c r="DM23" s="42" t="str">
        <f>IF(AND(VLOOKUP($E$2,Theme_Ranges[],2,0)&lt;=CC23,VLOOKUP($E$2,Theme_Ranges[],3,0)&gt;=CC23),CC23,"")</f>
        <v/>
      </c>
      <c r="DN23" s="42" t="str">
        <f>IF(AND(VLOOKUP($E$2,Theme_Ranges[],2,0)&lt;=CD23,VLOOKUP($E$2,Theme_Ranges[],3,0)&gt;=CD23),CD23,"")</f>
        <v/>
      </c>
      <c r="DO23" s="42" t="str">
        <f>IF(AND(VLOOKUP($E$2,Theme_Ranges[],2,0)&lt;=CE23,VLOOKUP($E$2,Theme_Ranges[],3,0)&gt;=CE23),CE23,"")</f>
        <v/>
      </c>
      <c r="DP23" s="42" t="str">
        <f>IF(AND(VLOOKUP($E$2,Theme_Ranges[],2,0)&lt;=CF23,VLOOKUP($E$2,Theme_Ranges[],3,0)&gt;=CF23),CF23,"")</f>
        <v/>
      </c>
      <c r="DQ23" s="42" t="str">
        <f>IF(AND(VLOOKUP($E$2,Theme_Ranges[],2,0)&lt;=CG23,VLOOKUP($E$2,Theme_Ranges[],3,0)&gt;=CG23),CG23,"")</f>
        <v/>
      </c>
      <c r="DR23" s="42" t="str">
        <f>IF(AND(VLOOKUP($E$2,Theme_Ranges[],2,0)&lt;=CH23,VLOOKUP($E$2,Theme_Ranges[],3,0)&gt;=CH23),CH23,"")</f>
        <v/>
      </c>
      <c r="DS23" s="42" t="str">
        <f>IF(AND(VLOOKUP($E$2,Theme_Ranges[],2,0)&lt;=CI23,VLOOKUP($E$2,Theme_Ranges[],3,0)&gt;=CI23),CI23,"")</f>
        <v/>
      </c>
      <c r="DT23" s="42" t="str">
        <f>IF(AND(VLOOKUP($E$2,Theme_Ranges[],2,0)&lt;=CJ23,VLOOKUP($E$2,Theme_Ranges[],3,0)&gt;=CJ23),CJ23,"")</f>
        <v/>
      </c>
    </row>
    <row r="24" spans="1:124" ht="19.2" x14ac:dyDescent="0.5">
      <c r="A24" s="38" t="str">
        <f t="shared" si="36"/>
        <v xml:space="preserve"> </v>
      </c>
      <c r="B24" s="39" t="str">
        <f>IF('Raw Data'!B19="","",'Raw Data'!B19)</f>
        <v/>
      </c>
      <c r="C24" s="39" t="str">
        <f>IF('Raw Data'!C19="","",'Raw Data'!C19)</f>
        <v/>
      </c>
      <c r="D24" s="39" t="str">
        <f>IF('Raw Data'!D19="","",'Raw Data'!D19)</f>
        <v/>
      </c>
      <c r="E24" s="39" t="str">
        <f>IF('Raw Data'!E19="","",'Raw Data'!E19)</f>
        <v/>
      </c>
      <c r="F24" s="71"/>
      <c r="G24" s="41" t="str">
        <f>IF(OR(IFERROR(AND(VLOOKUP($E$2,Theme_Ranges[],2,0)&lt;=BC24,VLOOKUP($E$2,Theme_Ranges[],3,0)&gt;=BC24),FALSE),IFERROR(AND(VLOOKUP($E$3,Theme_Ranges[],2,0)&lt;=BC24,VLOOKUP($E$3,Theme_Ranges[],3,0)&gt;=BC24),FALSE)),BC24,"")</f>
        <v/>
      </c>
      <c r="H24" s="41" t="str">
        <f>IF(OR(IFERROR(AND(VLOOKUP($E$2,Theme_Ranges[],2,0)&lt;=BD24,VLOOKUP($E$2,Theme_Ranges[],3,0)&gt;=BD24),FALSE),IFERROR(AND(VLOOKUP($E$3,Theme_Ranges[],2,0)&lt;=BD24,VLOOKUP($E$3,Theme_Ranges[],3,0)&gt;=BD24),FALSE)),BD24,"")</f>
        <v/>
      </c>
      <c r="I24" s="41" t="str">
        <f>IF(OR(IFERROR(AND(VLOOKUP($E$2,Theme_Ranges[],2,0)&lt;=BE24,VLOOKUP($E$2,Theme_Ranges[],3,0)&gt;=BE24),FALSE),IFERROR(AND(VLOOKUP($E$3,Theme_Ranges[],2,0)&lt;=BE24,VLOOKUP($E$3,Theme_Ranges[],3,0)&gt;=BE24),FALSE)),BE24,"")</f>
        <v/>
      </c>
      <c r="J24" s="41" t="str">
        <f>IF(OR(IFERROR(AND(VLOOKUP($E$2,Theme_Ranges[],2,0)&lt;=BF24,VLOOKUP($E$2,Theme_Ranges[],3,0)&gt;=BF24),FALSE),IFERROR(AND(VLOOKUP($E$3,Theme_Ranges[],2,0)&lt;=BF24,VLOOKUP($E$3,Theme_Ranges[],3,0)&gt;=BF24),FALSE)),BF24,"")</f>
        <v/>
      </c>
      <c r="K24" s="41" t="str">
        <f>IF(OR(IFERROR(AND(VLOOKUP($E$2,Theme_Ranges[],2,0)&lt;=BG24,VLOOKUP($E$2,Theme_Ranges[],3,0)&gt;=BG24),FALSE),IFERROR(AND(VLOOKUP($E$3,Theme_Ranges[],2,0)&lt;=BG24,VLOOKUP($E$3,Theme_Ranges[],3,0)&gt;=BG24),FALSE)),BG24,"")</f>
        <v/>
      </c>
      <c r="L24" s="41" t="str">
        <f>IF(OR(IFERROR(AND(VLOOKUP($E$2,Theme_Ranges[],2,0)&lt;=BH24,VLOOKUP($E$2,Theme_Ranges[],3,0)&gt;=BH24),FALSE),IFERROR(AND(VLOOKUP($E$3,Theme_Ranges[],2,0)&lt;=BH24,VLOOKUP($E$3,Theme_Ranges[],3,0)&gt;=BH24),FALSE)),BH24,"")</f>
        <v/>
      </c>
      <c r="M24" s="41" t="str">
        <f>IF(OR(IFERROR(AND(VLOOKUP($E$2,Theme_Ranges[],2,0)&lt;=BI24,VLOOKUP($E$2,Theme_Ranges[],3,0)&gt;=BI24),FALSE),IFERROR(AND(VLOOKUP($E$3,Theme_Ranges[],2,0)&lt;=BI24,VLOOKUP($E$3,Theme_Ranges[],3,0)&gt;=BI24),FALSE)),BI24,"")</f>
        <v/>
      </c>
      <c r="N24" s="41" t="str">
        <f>IF(OR(IFERROR(AND(VLOOKUP($E$2,Theme_Ranges[],2,0)&lt;=BJ24,VLOOKUP($E$2,Theme_Ranges[],3,0)&gt;=BJ24),FALSE),IFERROR(AND(VLOOKUP($E$3,Theme_Ranges[],2,0)&lt;=BJ24,VLOOKUP($E$3,Theme_Ranges[],3,0)&gt;=BJ24),FALSE)),BJ24,"")</f>
        <v/>
      </c>
      <c r="O24" s="41" t="str">
        <f>IF(OR(IFERROR(AND(VLOOKUP($E$2,Theme_Ranges[],2,0)&lt;=BK24,VLOOKUP($E$2,Theme_Ranges[],3,0)&gt;=BK24),FALSE),IFERROR(AND(VLOOKUP($E$3,Theme_Ranges[],2,0)&lt;=BK24,VLOOKUP($E$3,Theme_Ranges[],3,0)&gt;=BK24),FALSE)),BK24,"")</f>
        <v/>
      </c>
      <c r="P24" s="41" t="str">
        <f>IF(OR(IFERROR(AND(VLOOKUP($E$2,Theme_Ranges[],2,0)&lt;=BL24,VLOOKUP($E$2,Theme_Ranges[],3,0)&gt;=BL24),FALSE),IFERROR(AND(VLOOKUP($E$3,Theme_Ranges[],2,0)&lt;=BL24,VLOOKUP($E$3,Theme_Ranges[],3,0)&gt;=BL24),FALSE)),BL24,"")</f>
        <v/>
      </c>
      <c r="Q24" s="41" t="str">
        <f>IF(OR(IFERROR(AND(VLOOKUP($E$2,Theme_Ranges[],2,0)&lt;=BM24,VLOOKUP($E$2,Theme_Ranges[],3,0)&gt;=BM24),FALSE),IFERROR(AND(VLOOKUP($E$3,Theme_Ranges[],2,0)&lt;=BM24,VLOOKUP($E$3,Theme_Ranges[],3,0)&gt;=BM24),FALSE)),BM24,"")</f>
        <v/>
      </c>
      <c r="R24" s="41" t="str">
        <f>IF(OR(IFERROR(AND(VLOOKUP($E$2,Theme_Ranges[],2,0)&lt;=BN24,VLOOKUP($E$2,Theme_Ranges[],3,0)&gt;=BN24),FALSE),IFERROR(AND(VLOOKUP($E$3,Theme_Ranges[],2,0)&lt;=BN24,VLOOKUP($E$3,Theme_Ranges[],3,0)&gt;=BN24),FALSE)),BN24,"")</f>
        <v/>
      </c>
      <c r="S24" s="41" t="str">
        <f>IF(OR(IFERROR(AND(VLOOKUP($E$2,Theme_Ranges[],2,0)&lt;=BO24,VLOOKUP($E$2,Theme_Ranges[],3,0)&gt;=BO24),FALSE),IFERROR(AND(VLOOKUP($E$3,Theme_Ranges[],2,0)&lt;=BO24,VLOOKUP($E$3,Theme_Ranges[],3,0)&gt;=BO24),FALSE)),BO24,"")</f>
        <v/>
      </c>
      <c r="T24" s="41" t="str">
        <f>IF(OR(IFERROR(AND(VLOOKUP($E$2,Theme_Ranges[],2,0)&lt;=BP24,VLOOKUP($E$2,Theme_Ranges[],3,0)&gt;=BP24),FALSE),IFERROR(AND(VLOOKUP($E$3,Theme_Ranges[],2,0)&lt;=BP24,VLOOKUP($E$3,Theme_Ranges[],3,0)&gt;=BP24),FALSE)),BP24,"")</f>
        <v/>
      </c>
      <c r="U24" s="41" t="str">
        <f>IF(OR(IFERROR(AND(VLOOKUP($E$2,Theme_Ranges[],2,0)&lt;=BQ24,VLOOKUP($E$2,Theme_Ranges[],3,0)&gt;=BQ24),FALSE),IFERROR(AND(VLOOKUP($E$3,Theme_Ranges[],2,0)&lt;=BQ24,VLOOKUP($E$3,Theme_Ranges[],3,0)&gt;=BQ24),FALSE)),BQ24,"")</f>
        <v/>
      </c>
      <c r="V24" s="41" t="str">
        <f>IF(OR(IFERROR(AND(VLOOKUP($E$2,Theme_Ranges[],2,0)&lt;=BR24,VLOOKUP($E$2,Theme_Ranges[],3,0)&gt;=BR24),FALSE),IFERROR(AND(VLOOKUP($E$3,Theme_Ranges[],2,0)&lt;=BR24,VLOOKUP($E$3,Theme_Ranges[],3,0)&gt;=BR24),FALSE)),BR24,"")</f>
        <v/>
      </c>
      <c r="W24" s="41" t="str">
        <f>IF(OR(IFERROR(AND(VLOOKUP($E$2,Theme_Ranges[],2,0)&lt;=BS24,VLOOKUP($E$2,Theme_Ranges[],3,0)&gt;=BS24),FALSE),IFERROR(AND(VLOOKUP($E$3,Theme_Ranges[],2,0)&lt;=BS24,VLOOKUP($E$3,Theme_Ranges[],3,0)&gt;=BS24),FALSE)),BS24,"")</f>
        <v/>
      </c>
      <c r="X24" s="41" t="str">
        <f>IF(OR(IFERROR(AND(VLOOKUP($E$2,Theme_Ranges[],2,0)&lt;=BT24,VLOOKUP($E$2,Theme_Ranges[],3,0)&gt;=BT24),FALSE),IFERROR(AND(VLOOKUP($E$3,Theme_Ranges[],2,0)&lt;=BT24,VLOOKUP($E$3,Theme_Ranges[],3,0)&gt;=BT24),FALSE)),BT24,"")</f>
        <v/>
      </c>
      <c r="Y24" s="41" t="str">
        <f>IF(OR(IFERROR(AND(VLOOKUP($E$2,Theme_Ranges[],2,0)&lt;=BU24,VLOOKUP($E$2,Theme_Ranges[],3,0)&gt;=BU24),FALSE),IFERROR(AND(VLOOKUP($E$3,Theme_Ranges[],2,0)&lt;=BU24,VLOOKUP($E$3,Theme_Ranges[],3,0)&gt;=BU24),FALSE)),BU24,"")</f>
        <v/>
      </c>
      <c r="Z24" s="41" t="str">
        <f>IF(OR(IFERROR(AND(VLOOKUP($E$2,Theme_Ranges[],2,0)&lt;=BV24,VLOOKUP($E$2,Theme_Ranges[],3,0)&gt;=BV24),FALSE),IFERROR(AND(VLOOKUP($E$3,Theme_Ranges[],2,0)&lt;=BV24,VLOOKUP($E$3,Theme_Ranges[],3,0)&gt;=BV24),FALSE)),BV24,"")</f>
        <v/>
      </c>
      <c r="AA24" s="41" t="str">
        <f>IF(OR(IFERROR(AND(VLOOKUP($E$2,Theme_Ranges[],2,0)&lt;=BW24,VLOOKUP($E$2,Theme_Ranges[],3,0)&gt;=BW24),FALSE),IFERROR(AND(VLOOKUP($E$3,Theme_Ranges[],2,0)&lt;=BW24,VLOOKUP($E$3,Theme_Ranges[],3,0)&gt;=BW24),FALSE)),BW24,"")</f>
        <v/>
      </c>
      <c r="AB24" s="41" t="str">
        <f>IF(OR(IFERROR(AND(VLOOKUP($E$2,Theme_Ranges[],2,0)&lt;=BX24,VLOOKUP($E$2,Theme_Ranges[],3,0)&gt;=BX24),FALSE),IFERROR(AND(VLOOKUP($E$3,Theme_Ranges[],2,0)&lt;=BX24,VLOOKUP($E$3,Theme_Ranges[],3,0)&gt;=BX24),FALSE)),BX24,"")</f>
        <v/>
      </c>
      <c r="AC24" s="41" t="str">
        <f>IF(OR(IFERROR(AND(VLOOKUP($E$2,Theme_Ranges[],2,0)&lt;=BY24,VLOOKUP($E$2,Theme_Ranges[],3,0)&gt;=BY24),FALSE),IFERROR(AND(VLOOKUP($E$3,Theme_Ranges[],2,0)&lt;=BY24,VLOOKUP($E$3,Theme_Ranges[],3,0)&gt;=BY24),FALSE)),BY24,"")</f>
        <v/>
      </c>
      <c r="AD24" s="41" t="str">
        <f>IF(OR(IFERROR(AND(VLOOKUP($E$2,Theme_Ranges[],2,0)&lt;=BZ24,VLOOKUP($E$2,Theme_Ranges[],3,0)&gt;=BZ24),FALSE),IFERROR(AND(VLOOKUP($E$3,Theme_Ranges[],2,0)&lt;=BZ24,VLOOKUP($E$3,Theme_Ranges[],3,0)&gt;=BZ24),FALSE)),BZ24,"")</f>
        <v/>
      </c>
      <c r="AE24" s="41" t="str">
        <f>IF(OR(IFERROR(AND(VLOOKUP($E$2,Theme_Ranges[],2,0)&lt;=CA24,VLOOKUP($E$2,Theme_Ranges[],3,0)&gt;=CA24),FALSE),IFERROR(AND(VLOOKUP($E$3,Theme_Ranges[],2,0)&lt;=CA24,VLOOKUP($E$3,Theme_Ranges[],3,0)&gt;=CA24),FALSE)),CA24,"")</f>
        <v/>
      </c>
      <c r="AF24" s="41" t="str">
        <f>IF(OR(IFERROR(AND(VLOOKUP($E$2,Theme_Ranges[],2,0)&lt;=CB24,VLOOKUP($E$2,Theme_Ranges[],3,0)&gt;=CB24),FALSE),IFERROR(AND(VLOOKUP($E$3,Theme_Ranges[],2,0)&lt;=CB24,VLOOKUP($E$3,Theme_Ranges[],3,0)&gt;=CB24),FALSE)),CB24,"")</f>
        <v/>
      </c>
      <c r="AG24" s="41" t="str">
        <f>IF(OR(IFERROR(AND(VLOOKUP($E$2,Theme_Ranges[],2,0)&lt;=CC24,VLOOKUP($E$2,Theme_Ranges[],3,0)&gt;=CC24),FALSE),IFERROR(AND(VLOOKUP($E$3,Theme_Ranges[],2,0)&lt;=CC24,VLOOKUP($E$3,Theme_Ranges[],3,0)&gt;=CC24),FALSE)),CC24,"")</f>
        <v/>
      </c>
      <c r="AH24" s="41" t="str">
        <f>IF(OR(IFERROR(AND(VLOOKUP($E$2,Theme_Ranges[],2,0)&lt;=CD24,VLOOKUP($E$2,Theme_Ranges[],3,0)&gt;=CD24),FALSE),IFERROR(AND(VLOOKUP($E$3,Theme_Ranges[],2,0)&lt;=CD24,VLOOKUP($E$3,Theme_Ranges[],3,0)&gt;=CD24),FALSE)),CD24,"")</f>
        <v/>
      </c>
      <c r="AI24" s="41" t="str">
        <f>IF(OR(IFERROR(AND(VLOOKUP($E$2,Theme_Ranges[],2,0)&lt;=CE24,VLOOKUP($E$2,Theme_Ranges[],3,0)&gt;=CE24),FALSE),IFERROR(AND(VLOOKUP($E$3,Theme_Ranges[],2,0)&lt;=CE24,VLOOKUP($E$3,Theme_Ranges[],3,0)&gt;=CE24),FALSE)),CE24,"")</f>
        <v/>
      </c>
      <c r="AJ24" s="41" t="str">
        <f>IF(OR(IFERROR(AND(VLOOKUP($E$2,Theme_Ranges[],2,0)&lt;=CF24,VLOOKUP($E$2,Theme_Ranges[],3,0)&gt;=CF24),FALSE),IFERROR(AND(VLOOKUP($E$3,Theme_Ranges[],2,0)&lt;=CF24,VLOOKUP($E$3,Theme_Ranges[],3,0)&gt;=CF24),FALSE)),CF24,"")</f>
        <v/>
      </c>
      <c r="AK24" s="41" t="str">
        <f>IF(OR(IFERROR(AND(VLOOKUP($E$2,Theme_Ranges[],2,0)&lt;=CG24,VLOOKUP($E$2,Theme_Ranges[],3,0)&gt;=CG24),FALSE),IFERROR(AND(VLOOKUP($E$3,Theme_Ranges[],2,0)&lt;=CG24,VLOOKUP($E$3,Theme_Ranges[],3,0)&gt;=CG24),FALSE)),CG24,"")</f>
        <v/>
      </c>
      <c r="AL24" s="41" t="str">
        <f>IF(OR(IFERROR(AND(VLOOKUP($E$2,Theme_Ranges[],2,0)&lt;=CH24,VLOOKUP($E$2,Theme_Ranges[],3,0)&gt;=CH24),FALSE),IFERROR(AND(VLOOKUP($E$3,Theme_Ranges[],2,0)&lt;=CH24,VLOOKUP($E$3,Theme_Ranges[],3,0)&gt;=CH24),FALSE)),CH24,"")</f>
        <v/>
      </c>
      <c r="AM24" s="41" t="str">
        <f>IF(OR(IFERROR(AND(VLOOKUP($E$2,Theme_Ranges[],2,0)&lt;=CI24,VLOOKUP($E$2,Theme_Ranges[],3,0)&gt;=CI24),FALSE),IFERROR(AND(VLOOKUP($E$3,Theme_Ranges[],2,0)&lt;=CI24,VLOOKUP($E$3,Theme_Ranges[],3,0)&gt;=CI24),FALSE)),CI24,"")</f>
        <v/>
      </c>
      <c r="AN24" s="41" t="str">
        <f>IF(OR(IFERROR(AND(VLOOKUP($E$2,Theme_Ranges[],2,0)&lt;=CJ24,VLOOKUP($E$2,Theme_Ranges[],3,0)&gt;=CJ24),FALSE),IFERROR(AND(VLOOKUP($E$3,Theme_Ranges[],2,0)&lt;=CJ24,VLOOKUP($E$3,Theme_Ranges[],3,0)&gt;=CJ24),FALSE)),CJ24,"")</f>
        <v/>
      </c>
      <c r="AO24" s="79"/>
      <c r="AP24" s="49" t="str">
        <f t="shared" ref="AP24:AP25" si="55">IF(D24="","",COUNTIF($G24:$O24,"&lt;="&amp;AV24))</f>
        <v/>
      </c>
      <c r="AQ24" s="50" t="str">
        <f t="shared" ref="AQ24:AQ25" si="56">IF(D24="","",COUNTIF($P24:$W24,"&lt;="&amp;AV24))</f>
        <v/>
      </c>
      <c r="AR24" s="50" t="str">
        <f t="shared" ref="AR24:AR25" si="57">IF(D24="","",COUNTIF($X24:$AF24,"&lt;="&amp;AV24))</f>
        <v/>
      </c>
      <c r="AS24" s="51" t="str">
        <f t="shared" ref="AS24:AS25" si="58">IF(D24="","",COUNTIF($AG24:$AN24,"&lt;="&amp;AV24))</f>
        <v/>
      </c>
      <c r="AT24" s="40"/>
      <c r="AU24" s="40"/>
      <c r="AV24" s="5">
        <f>VLOOKUP($AV$8,Theme_Ranges[],3,0)</f>
        <v>5</v>
      </c>
      <c r="AW24" s="5">
        <f t="shared" ref="AW24:AW25" si="59">IF(D24="",0,1)</f>
        <v>0</v>
      </c>
      <c r="AX24" s="5">
        <f t="shared" ref="AX24:AX25" si="60">IF(COUNTIF($G24:$O24,"&lt;="&amp;AV24)&gt;0,1,0)</f>
        <v>0</v>
      </c>
      <c r="AY24" s="5">
        <f t="shared" ref="AY24:AY25" si="61">IF(COUNTIF($P24:$W24,"&lt;="&amp;AV24)&gt;0,1,0)</f>
        <v>0</v>
      </c>
      <c r="AZ24" s="5">
        <f t="shared" ref="AZ24:AZ25" si="62">IF(COUNTIF($X24:$AF24,"&lt;="&amp;AV24)&gt;0,1,0)</f>
        <v>0</v>
      </c>
      <c r="BA24" s="5">
        <f t="shared" ref="BA24:BA25" si="63">IF(COUNTIF($AG24:$AN24,"&lt;="&amp;AV24)&gt;0,1,0)</f>
        <v>0</v>
      </c>
      <c r="BB24" s="40"/>
      <c r="BC24" s="42" t="str">
        <f>IF($D24="","",VLOOKUP($A24&amp;G$6,Data_Table_1[[Full Name Theme Conc]:[Theme Ranking]],8,0))</f>
        <v/>
      </c>
      <c r="BD24" s="42" t="str">
        <f>IF($D24="","",VLOOKUP($A24&amp;H$6,Data_Table_1[[Full Name Theme Conc]:[Theme Ranking]],8,0))</f>
        <v/>
      </c>
      <c r="BE24" s="42" t="str">
        <f>IF($D24="","",VLOOKUP($A24&amp;I$6,Data_Table_1[[Full Name Theme Conc]:[Theme Ranking]],8,0))</f>
        <v/>
      </c>
      <c r="BF24" s="42" t="str">
        <f>IF($D24="","",VLOOKUP($A24&amp;J$6,Data_Table_1[[Full Name Theme Conc]:[Theme Ranking]],8,0))</f>
        <v/>
      </c>
      <c r="BG24" s="42" t="str">
        <f>IF($D24="","",VLOOKUP($A24&amp;K$6,Data_Table_1[[Full Name Theme Conc]:[Theme Ranking]],8,0))</f>
        <v/>
      </c>
      <c r="BH24" s="42" t="str">
        <f>IF($D24="","",VLOOKUP($A24&amp;L$6,Data_Table_1[[Full Name Theme Conc]:[Theme Ranking]],8,0))</f>
        <v/>
      </c>
      <c r="BI24" s="42" t="str">
        <f>IF($D24="","",VLOOKUP($A24&amp;M$6,Data_Table_1[[Full Name Theme Conc]:[Theme Ranking]],8,0))</f>
        <v/>
      </c>
      <c r="BJ24" s="42" t="str">
        <f>IF($D24="","",VLOOKUP($A24&amp;N$6,Data_Table_1[[Full Name Theme Conc]:[Theme Ranking]],8,0))</f>
        <v/>
      </c>
      <c r="BK24" s="42" t="str">
        <f>IF($D24="","",VLOOKUP($A24&amp;O$6,Data_Table_1[[Full Name Theme Conc]:[Theme Ranking]],8,0))</f>
        <v/>
      </c>
      <c r="BL24" s="42" t="str">
        <f>IF($D24="","",VLOOKUP($A24&amp;P$6,Data_Table_1[[Full Name Theme Conc]:[Theme Ranking]],8,0))</f>
        <v/>
      </c>
      <c r="BM24" s="42" t="str">
        <f>IF($D24="","",VLOOKUP($A24&amp;Q$6,Data_Table_1[[Full Name Theme Conc]:[Theme Ranking]],8,0))</f>
        <v/>
      </c>
      <c r="BN24" s="42" t="str">
        <f>IF($D24="","",VLOOKUP($A24&amp;R$6,Data_Table_1[[Full Name Theme Conc]:[Theme Ranking]],8,0))</f>
        <v/>
      </c>
      <c r="BO24" s="42" t="str">
        <f>IF($D24="","",VLOOKUP($A24&amp;S$6,Data_Table_1[[Full Name Theme Conc]:[Theme Ranking]],8,0))</f>
        <v/>
      </c>
      <c r="BP24" s="42" t="str">
        <f>IF($D24="","",VLOOKUP($A24&amp;T$6,Data_Table_1[[Full Name Theme Conc]:[Theme Ranking]],8,0))</f>
        <v/>
      </c>
      <c r="BQ24" s="42" t="str">
        <f>IF($D24="","",VLOOKUP($A24&amp;U$6,Data_Table_1[[Full Name Theme Conc]:[Theme Ranking]],8,0))</f>
        <v/>
      </c>
      <c r="BR24" s="42" t="str">
        <f>IF($D24="","",VLOOKUP($A24&amp;V$6,Data_Table_1[[Full Name Theme Conc]:[Theme Ranking]],8,0))</f>
        <v/>
      </c>
      <c r="BS24" s="42" t="str">
        <f>IF($D24="","",VLOOKUP($A24&amp;W$6,Data_Table_1[[Full Name Theme Conc]:[Theme Ranking]],8,0))</f>
        <v/>
      </c>
      <c r="BT24" s="42" t="str">
        <f>IF($D24="","",VLOOKUP($A24&amp;X$6,Data_Table_1[[Full Name Theme Conc]:[Theme Ranking]],8,0))</f>
        <v/>
      </c>
      <c r="BU24" s="42" t="str">
        <f>IF($D24="","",VLOOKUP($A24&amp;Y$6,Data_Table_1[[Full Name Theme Conc]:[Theme Ranking]],8,0))</f>
        <v/>
      </c>
      <c r="BV24" s="42" t="str">
        <f>IF($D24="","",VLOOKUP($A24&amp;Z$6,Data_Table_1[[Full Name Theme Conc]:[Theme Ranking]],8,0))</f>
        <v/>
      </c>
      <c r="BW24" s="42" t="str">
        <f>IF($D24="","",VLOOKUP($A24&amp;AA$6,Data_Table_1[[Full Name Theme Conc]:[Theme Ranking]],8,0))</f>
        <v/>
      </c>
      <c r="BX24" s="42" t="str">
        <f>IF($D24="","",VLOOKUP($A24&amp;AB$6,Data_Table_1[[Full Name Theme Conc]:[Theme Ranking]],8,0))</f>
        <v/>
      </c>
      <c r="BY24" s="42" t="str">
        <f>IF($D24="","",VLOOKUP($A24&amp;AC$6,Data_Table_1[[Full Name Theme Conc]:[Theme Ranking]],8,0))</f>
        <v/>
      </c>
      <c r="BZ24" s="42" t="str">
        <f>IF($D24="","",VLOOKUP($A24&amp;AD$6,Data_Table_1[[Full Name Theme Conc]:[Theme Ranking]],8,0))</f>
        <v/>
      </c>
      <c r="CA24" s="42" t="str">
        <f>IF($D24="","",VLOOKUP($A24&amp;AE$6,Data_Table_1[[Full Name Theme Conc]:[Theme Ranking]],8,0))</f>
        <v/>
      </c>
      <c r="CB24" s="42" t="str">
        <f>IF($D24="","",VLOOKUP($A24&amp;AF$6,Data_Table_1[[Full Name Theme Conc]:[Theme Ranking]],8,0))</f>
        <v/>
      </c>
      <c r="CC24" s="42" t="str">
        <f>IF($D24="","",VLOOKUP($A24&amp;AG$6,Data_Table_1[[Full Name Theme Conc]:[Theme Ranking]],8,0))</f>
        <v/>
      </c>
      <c r="CD24" s="42" t="str">
        <f>IF($D24="","",VLOOKUP($A24&amp;AH$6,Data_Table_1[[Full Name Theme Conc]:[Theme Ranking]],8,0))</f>
        <v/>
      </c>
      <c r="CE24" s="42" t="str">
        <f>IF($D24="","",VLOOKUP($A24&amp;AI$6,Data_Table_1[[Full Name Theme Conc]:[Theme Ranking]],8,0))</f>
        <v/>
      </c>
      <c r="CF24" s="42" t="str">
        <f>IF($D24="","",VLOOKUP($A24&amp;AJ$6,Data_Table_1[[Full Name Theme Conc]:[Theme Ranking]],8,0))</f>
        <v/>
      </c>
      <c r="CG24" s="42" t="str">
        <f>IF($D24="","",VLOOKUP($A24&amp;AK$6,Data_Table_1[[Full Name Theme Conc]:[Theme Ranking]],8,0))</f>
        <v/>
      </c>
      <c r="CH24" s="42" t="str">
        <f>IF($D24="","",VLOOKUP($A24&amp;AL$6,Data_Table_1[[Full Name Theme Conc]:[Theme Ranking]],8,0))</f>
        <v/>
      </c>
      <c r="CI24" s="42" t="str">
        <f>IF($D24="","",VLOOKUP($A24&amp;AM$6,Data_Table_1[[Full Name Theme Conc]:[Theme Ranking]],8,0))</f>
        <v/>
      </c>
      <c r="CJ24" s="42" t="str">
        <f>IF($D24="","",VLOOKUP($A24&amp;AN$6,Data_Table_1[[Full Name Theme Conc]:[Theme Ranking]],8,0))</f>
        <v/>
      </c>
      <c r="CM24" s="42" t="str">
        <f>IF(AND(VLOOKUP($E$2,Theme_Ranges[],2,0)&lt;=BC24,VLOOKUP($E$2,Theme_Ranges[],3,0)&gt;=BC24),BC24,"")</f>
        <v/>
      </c>
      <c r="CN24" s="42" t="str">
        <f>IF(AND(VLOOKUP($E$2,Theme_Ranges[],2,0)&lt;=BD24,VLOOKUP($E$2,Theme_Ranges[],3,0)&gt;=BD24),BD24,"")</f>
        <v/>
      </c>
      <c r="CO24" s="42" t="str">
        <f>IF(AND(VLOOKUP($E$2,Theme_Ranges[],2,0)&lt;=BE24,VLOOKUP($E$2,Theme_Ranges[],3,0)&gt;=BE24),BE24,"")</f>
        <v/>
      </c>
      <c r="CP24" s="42" t="str">
        <f>IF(AND(VLOOKUP($E$2,Theme_Ranges[],2,0)&lt;=BF24,VLOOKUP($E$2,Theme_Ranges[],3,0)&gt;=BF24),BF24,"")</f>
        <v/>
      </c>
      <c r="CQ24" s="42" t="str">
        <f>IF(AND(VLOOKUP($E$2,Theme_Ranges[],2,0)&lt;=BG24,VLOOKUP($E$2,Theme_Ranges[],3,0)&gt;=BG24),BG24,"")</f>
        <v/>
      </c>
      <c r="CR24" s="42" t="str">
        <f>IF(AND(VLOOKUP($E$2,Theme_Ranges[],2,0)&lt;=BH24,VLOOKUP($E$2,Theme_Ranges[],3,0)&gt;=BH24),BH24,"")</f>
        <v/>
      </c>
      <c r="CS24" s="42" t="str">
        <f>IF(AND(VLOOKUP($E$2,Theme_Ranges[],2,0)&lt;=BI24,VLOOKUP($E$2,Theme_Ranges[],3,0)&gt;=BI24),BI24,"")</f>
        <v/>
      </c>
      <c r="CT24" s="42" t="str">
        <f>IF(AND(VLOOKUP($E$2,Theme_Ranges[],2,0)&lt;=BJ24,VLOOKUP($E$2,Theme_Ranges[],3,0)&gt;=BJ24),BJ24,"")</f>
        <v/>
      </c>
      <c r="CU24" s="42" t="str">
        <f>IF(AND(VLOOKUP($E$2,Theme_Ranges[],2,0)&lt;=BK24,VLOOKUP($E$2,Theme_Ranges[],3,0)&gt;=BK24),BK24,"")</f>
        <v/>
      </c>
      <c r="CV24" s="42" t="str">
        <f>IF(AND(VLOOKUP($E$2,Theme_Ranges[],2,0)&lt;=BL24,VLOOKUP($E$2,Theme_Ranges[],3,0)&gt;=BL24),BL24,"")</f>
        <v/>
      </c>
      <c r="CW24" s="42" t="str">
        <f>IF(AND(VLOOKUP($E$2,Theme_Ranges[],2,0)&lt;=BM24,VLOOKUP($E$2,Theme_Ranges[],3,0)&gt;=BM24),BM24,"")</f>
        <v/>
      </c>
      <c r="CX24" s="42" t="str">
        <f>IF(AND(VLOOKUP($E$2,Theme_Ranges[],2,0)&lt;=BN24,VLOOKUP($E$2,Theme_Ranges[],3,0)&gt;=BN24),BN24,"")</f>
        <v/>
      </c>
      <c r="CY24" s="42" t="str">
        <f>IF(AND(VLOOKUP($E$2,Theme_Ranges[],2,0)&lt;=BO24,VLOOKUP($E$2,Theme_Ranges[],3,0)&gt;=BO24),BO24,"")</f>
        <v/>
      </c>
      <c r="CZ24" s="42" t="str">
        <f>IF(AND(VLOOKUP($E$2,Theme_Ranges[],2,0)&lt;=BP24,VLOOKUP($E$2,Theme_Ranges[],3,0)&gt;=BP24),BP24,"")</f>
        <v/>
      </c>
      <c r="DA24" s="42" t="str">
        <f>IF(AND(VLOOKUP($E$2,Theme_Ranges[],2,0)&lt;=BQ24,VLOOKUP($E$2,Theme_Ranges[],3,0)&gt;=BQ24),BQ24,"")</f>
        <v/>
      </c>
      <c r="DB24" s="42" t="str">
        <f>IF(AND(VLOOKUP($E$2,Theme_Ranges[],2,0)&lt;=BR24,VLOOKUP($E$2,Theme_Ranges[],3,0)&gt;=BR24),BR24,"")</f>
        <v/>
      </c>
      <c r="DC24" s="42" t="str">
        <f>IF(AND(VLOOKUP($E$2,Theme_Ranges[],2,0)&lt;=BS24,VLOOKUP($E$2,Theme_Ranges[],3,0)&gt;=BS24),BS24,"")</f>
        <v/>
      </c>
      <c r="DD24" s="42" t="str">
        <f>IF(AND(VLOOKUP($E$2,Theme_Ranges[],2,0)&lt;=BT24,VLOOKUP($E$2,Theme_Ranges[],3,0)&gt;=BT24),BT24,"")</f>
        <v/>
      </c>
      <c r="DE24" s="42" t="str">
        <f>IF(AND(VLOOKUP($E$2,Theme_Ranges[],2,0)&lt;=BU24,VLOOKUP($E$2,Theme_Ranges[],3,0)&gt;=BU24),BU24,"")</f>
        <v/>
      </c>
      <c r="DF24" s="42" t="str">
        <f>IF(AND(VLOOKUP($E$2,Theme_Ranges[],2,0)&lt;=BV24,VLOOKUP($E$2,Theme_Ranges[],3,0)&gt;=BV24),BV24,"")</f>
        <v/>
      </c>
      <c r="DG24" s="42" t="str">
        <f>IF(AND(VLOOKUP($E$2,Theme_Ranges[],2,0)&lt;=BW24,VLOOKUP($E$2,Theme_Ranges[],3,0)&gt;=BW24),BW24,"")</f>
        <v/>
      </c>
      <c r="DH24" s="42" t="str">
        <f>IF(AND(VLOOKUP($E$2,Theme_Ranges[],2,0)&lt;=BX24,VLOOKUP($E$2,Theme_Ranges[],3,0)&gt;=BX24),BX24,"")</f>
        <v/>
      </c>
      <c r="DI24" s="42" t="str">
        <f>IF(AND(VLOOKUP($E$2,Theme_Ranges[],2,0)&lt;=BY24,VLOOKUP($E$2,Theme_Ranges[],3,0)&gt;=BY24),BY24,"")</f>
        <v/>
      </c>
      <c r="DJ24" s="42" t="str">
        <f>IF(AND(VLOOKUP($E$2,Theme_Ranges[],2,0)&lt;=BZ24,VLOOKUP($E$2,Theme_Ranges[],3,0)&gt;=BZ24),BZ24,"")</f>
        <v/>
      </c>
      <c r="DK24" s="42" t="str">
        <f>IF(AND(VLOOKUP($E$2,Theme_Ranges[],2,0)&lt;=CA24,VLOOKUP($E$2,Theme_Ranges[],3,0)&gt;=CA24),CA24,"")</f>
        <v/>
      </c>
      <c r="DL24" s="42" t="str">
        <f>IF(AND(VLOOKUP($E$2,Theme_Ranges[],2,0)&lt;=CB24,VLOOKUP($E$2,Theme_Ranges[],3,0)&gt;=CB24),CB24,"")</f>
        <v/>
      </c>
      <c r="DM24" s="42" t="str">
        <f>IF(AND(VLOOKUP($E$2,Theme_Ranges[],2,0)&lt;=CC24,VLOOKUP($E$2,Theme_Ranges[],3,0)&gt;=CC24),CC24,"")</f>
        <v/>
      </c>
      <c r="DN24" s="42" t="str">
        <f>IF(AND(VLOOKUP($E$2,Theme_Ranges[],2,0)&lt;=CD24,VLOOKUP($E$2,Theme_Ranges[],3,0)&gt;=CD24),CD24,"")</f>
        <v/>
      </c>
      <c r="DO24" s="42" t="str">
        <f>IF(AND(VLOOKUP($E$2,Theme_Ranges[],2,0)&lt;=CE24,VLOOKUP($E$2,Theme_Ranges[],3,0)&gt;=CE24),CE24,"")</f>
        <v/>
      </c>
      <c r="DP24" s="42" t="str">
        <f>IF(AND(VLOOKUP($E$2,Theme_Ranges[],2,0)&lt;=CF24,VLOOKUP($E$2,Theme_Ranges[],3,0)&gt;=CF24),CF24,"")</f>
        <v/>
      </c>
      <c r="DQ24" s="42" t="str">
        <f>IF(AND(VLOOKUP($E$2,Theme_Ranges[],2,0)&lt;=CG24,VLOOKUP($E$2,Theme_Ranges[],3,0)&gt;=CG24),CG24,"")</f>
        <v/>
      </c>
      <c r="DR24" s="42" t="str">
        <f>IF(AND(VLOOKUP($E$2,Theme_Ranges[],2,0)&lt;=CH24,VLOOKUP($E$2,Theme_Ranges[],3,0)&gt;=CH24),CH24,"")</f>
        <v/>
      </c>
      <c r="DS24" s="42" t="str">
        <f>IF(AND(VLOOKUP($E$2,Theme_Ranges[],2,0)&lt;=CI24,VLOOKUP($E$2,Theme_Ranges[],3,0)&gt;=CI24),CI24,"")</f>
        <v/>
      </c>
      <c r="DT24" s="42" t="str">
        <f>IF(AND(VLOOKUP($E$2,Theme_Ranges[],2,0)&lt;=CJ24,VLOOKUP($E$2,Theme_Ranges[],3,0)&gt;=CJ24),CJ24,"")</f>
        <v/>
      </c>
    </row>
    <row r="25" spans="1:124" ht="19.2" x14ac:dyDescent="0.5">
      <c r="A25" s="38" t="str">
        <f t="shared" si="36"/>
        <v xml:space="preserve"> </v>
      </c>
      <c r="B25" s="39" t="str">
        <f>IF('Raw Data'!B20="","",'Raw Data'!B20)</f>
        <v/>
      </c>
      <c r="C25" s="39" t="str">
        <f>IF('Raw Data'!C20="","",'Raw Data'!C20)</f>
        <v/>
      </c>
      <c r="D25" s="39" t="str">
        <f>IF('Raw Data'!D20="","",'Raw Data'!D20)</f>
        <v/>
      </c>
      <c r="E25" s="39" t="str">
        <f>IF('Raw Data'!E20="","",'Raw Data'!E20)</f>
        <v/>
      </c>
      <c r="F25" s="71"/>
      <c r="G25" s="41" t="str">
        <f>IF(OR(IFERROR(AND(VLOOKUP($E$2,Theme_Ranges[],2,0)&lt;=BC25,VLOOKUP($E$2,Theme_Ranges[],3,0)&gt;=BC25),FALSE),IFERROR(AND(VLOOKUP($E$3,Theme_Ranges[],2,0)&lt;=BC25,VLOOKUP($E$3,Theme_Ranges[],3,0)&gt;=BC25),FALSE)),BC25,"")</f>
        <v/>
      </c>
      <c r="H25" s="41" t="str">
        <f>IF(OR(IFERROR(AND(VLOOKUP($E$2,Theme_Ranges[],2,0)&lt;=BD25,VLOOKUP($E$2,Theme_Ranges[],3,0)&gt;=BD25),FALSE),IFERROR(AND(VLOOKUP($E$3,Theme_Ranges[],2,0)&lt;=BD25,VLOOKUP($E$3,Theme_Ranges[],3,0)&gt;=BD25),FALSE)),BD25,"")</f>
        <v/>
      </c>
      <c r="I25" s="41" t="str">
        <f>IF(OR(IFERROR(AND(VLOOKUP($E$2,Theme_Ranges[],2,0)&lt;=BE25,VLOOKUP($E$2,Theme_Ranges[],3,0)&gt;=BE25),FALSE),IFERROR(AND(VLOOKUP($E$3,Theme_Ranges[],2,0)&lt;=BE25,VLOOKUP($E$3,Theme_Ranges[],3,0)&gt;=BE25),FALSE)),BE25,"")</f>
        <v/>
      </c>
      <c r="J25" s="41" t="str">
        <f>IF(OR(IFERROR(AND(VLOOKUP($E$2,Theme_Ranges[],2,0)&lt;=BF25,VLOOKUP($E$2,Theme_Ranges[],3,0)&gt;=BF25),FALSE),IFERROR(AND(VLOOKUP($E$3,Theme_Ranges[],2,0)&lt;=BF25,VLOOKUP($E$3,Theme_Ranges[],3,0)&gt;=BF25),FALSE)),BF25,"")</f>
        <v/>
      </c>
      <c r="K25" s="41" t="str">
        <f>IF(OR(IFERROR(AND(VLOOKUP($E$2,Theme_Ranges[],2,0)&lt;=BG25,VLOOKUP($E$2,Theme_Ranges[],3,0)&gt;=BG25),FALSE),IFERROR(AND(VLOOKUP($E$3,Theme_Ranges[],2,0)&lt;=BG25,VLOOKUP($E$3,Theme_Ranges[],3,0)&gt;=BG25),FALSE)),BG25,"")</f>
        <v/>
      </c>
      <c r="L25" s="41" t="str">
        <f>IF(OR(IFERROR(AND(VLOOKUP($E$2,Theme_Ranges[],2,0)&lt;=BH25,VLOOKUP($E$2,Theme_Ranges[],3,0)&gt;=BH25),FALSE),IFERROR(AND(VLOOKUP($E$3,Theme_Ranges[],2,0)&lt;=BH25,VLOOKUP($E$3,Theme_Ranges[],3,0)&gt;=BH25),FALSE)),BH25,"")</f>
        <v/>
      </c>
      <c r="M25" s="41" t="str">
        <f>IF(OR(IFERROR(AND(VLOOKUP($E$2,Theme_Ranges[],2,0)&lt;=BI25,VLOOKUP($E$2,Theme_Ranges[],3,0)&gt;=BI25),FALSE),IFERROR(AND(VLOOKUP($E$3,Theme_Ranges[],2,0)&lt;=BI25,VLOOKUP($E$3,Theme_Ranges[],3,0)&gt;=BI25),FALSE)),BI25,"")</f>
        <v/>
      </c>
      <c r="N25" s="41" t="str">
        <f>IF(OR(IFERROR(AND(VLOOKUP($E$2,Theme_Ranges[],2,0)&lt;=BJ25,VLOOKUP($E$2,Theme_Ranges[],3,0)&gt;=BJ25),FALSE),IFERROR(AND(VLOOKUP($E$3,Theme_Ranges[],2,0)&lt;=BJ25,VLOOKUP($E$3,Theme_Ranges[],3,0)&gt;=BJ25),FALSE)),BJ25,"")</f>
        <v/>
      </c>
      <c r="O25" s="41" t="str">
        <f>IF(OR(IFERROR(AND(VLOOKUP($E$2,Theme_Ranges[],2,0)&lt;=BK25,VLOOKUP($E$2,Theme_Ranges[],3,0)&gt;=BK25),FALSE),IFERROR(AND(VLOOKUP($E$3,Theme_Ranges[],2,0)&lt;=BK25,VLOOKUP($E$3,Theme_Ranges[],3,0)&gt;=BK25),FALSE)),BK25,"")</f>
        <v/>
      </c>
      <c r="P25" s="41" t="str">
        <f>IF(OR(IFERROR(AND(VLOOKUP($E$2,Theme_Ranges[],2,0)&lt;=BL25,VLOOKUP($E$2,Theme_Ranges[],3,0)&gt;=BL25),FALSE),IFERROR(AND(VLOOKUP($E$3,Theme_Ranges[],2,0)&lt;=BL25,VLOOKUP($E$3,Theme_Ranges[],3,0)&gt;=BL25),FALSE)),BL25,"")</f>
        <v/>
      </c>
      <c r="Q25" s="41" t="str">
        <f>IF(OR(IFERROR(AND(VLOOKUP($E$2,Theme_Ranges[],2,0)&lt;=BM25,VLOOKUP($E$2,Theme_Ranges[],3,0)&gt;=BM25),FALSE),IFERROR(AND(VLOOKUP($E$3,Theme_Ranges[],2,0)&lt;=BM25,VLOOKUP($E$3,Theme_Ranges[],3,0)&gt;=BM25),FALSE)),BM25,"")</f>
        <v/>
      </c>
      <c r="R25" s="41" t="str">
        <f>IF(OR(IFERROR(AND(VLOOKUP($E$2,Theme_Ranges[],2,0)&lt;=BN25,VLOOKUP($E$2,Theme_Ranges[],3,0)&gt;=BN25),FALSE),IFERROR(AND(VLOOKUP($E$3,Theme_Ranges[],2,0)&lt;=BN25,VLOOKUP($E$3,Theme_Ranges[],3,0)&gt;=BN25),FALSE)),BN25,"")</f>
        <v/>
      </c>
      <c r="S25" s="41" t="str">
        <f>IF(OR(IFERROR(AND(VLOOKUP($E$2,Theme_Ranges[],2,0)&lt;=BO25,VLOOKUP($E$2,Theme_Ranges[],3,0)&gt;=BO25),FALSE),IFERROR(AND(VLOOKUP($E$3,Theme_Ranges[],2,0)&lt;=BO25,VLOOKUP($E$3,Theme_Ranges[],3,0)&gt;=BO25),FALSE)),BO25,"")</f>
        <v/>
      </c>
      <c r="T25" s="41" t="str">
        <f>IF(OR(IFERROR(AND(VLOOKUP($E$2,Theme_Ranges[],2,0)&lt;=BP25,VLOOKUP($E$2,Theme_Ranges[],3,0)&gt;=BP25),FALSE),IFERROR(AND(VLOOKUP($E$3,Theme_Ranges[],2,0)&lt;=BP25,VLOOKUP($E$3,Theme_Ranges[],3,0)&gt;=BP25),FALSE)),BP25,"")</f>
        <v/>
      </c>
      <c r="U25" s="41" t="str">
        <f>IF(OR(IFERROR(AND(VLOOKUP($E$2,Theme_Ranges[],2,0)&lt;=BQ25,VLOOKUP($E$2,Theme_Ranges[],3,0)&gt;=BQ25),FALSE),IFERROR(AND(VLOOKUP($E$3,Theme_Ranges[],2,0)&lt;=BQ25,VLOOKUP($E$3,Theme_Ranges[],3,0)&gt;=BQ25),FALSE)),BQ25,"")</f>
        <v/>
      </c>
      <c r="V25" s="41" t="str">
        <f>IF(OR(IFERROR(AND(VLOOKUP($E$2,Theme_Ranges[],2,0)&lt;=BR25,VLOOKUP($E$2,Theme_Ranges[],3,0)&gt;=BR25),FALSE),IFERROR(AND(VLOOKUP($E$3,Theme_Ranges[],2,0)&lt;=BR25,VLOOKUP($E$3,Theme_Ranges[],3,0)&gt;=BR25),FALSE)),BR25,"")</f>
        <v/>
      </c>
      <c r="W25" s="41" t="str">
        <f>IF(OR(IFERROR(AND(VLOOKUP($E$2,Theme_Ranges[],2,0)&lt;=BS25,VLOOKUP($E$2,Theme_Ranges[],3,0)&gt;=BS25),FALSE),IFERROR(AND(VLOOKUP($E$3,Theme_Ranges[],2,0)&lt;=BS25,VLOOKUP($E$3,Theme_Ranges[],3,0)&gt;=BS25),FALSE)),BS25,"")</f>
        <v/>
      </c>
      <c r="X25" s="41" t="str">
        <f>IF(OR(IFERROR(AND(VLOOKUP($E$2,Theme_Ranges[],2,0)&lt;=BT25,VLOOKUP($E$2,Theme_Ranges[],3,0)&gt;=BT25),FALSE),IFERROR(AND(VLOOKUP($E$3,Theme_Ranges[],2,0)&lt;=BT25,VLOOKUP($E$3,Theme_Ranges[],3,0)&gt;=BT25),FALSE)),BT25,"")</f>
        <v/>
      </c>
      <c r="Y25" s="41" t="str">
        <f>IF(OR(IFERROR(AND(VLOOKUP($E$2,Theme_Ranges[],2,0)&lt;=BU25,VLOOKUP($E$2,Theme_Ranges[],3,0)&gt;=BU25),FALSE),IFERROR(AND(VLOOKUP($E$3,Theme_Ranges[],2,0)&lt;=BU25,VLOOKUP($E$3,Theme_Ranges[],3,0)&gt;=BU25),FALSE)),BU25,"")</f>
        <v/>
      </c>
      <c r="Z25" s="41" t="str">
        <f>IF(OR(IFERROR(AND(VLOOKUP($E$2,Theme_Ranges[],2,0)&lt;=BV25,VLOOKUP($E$2,Theme_Ranges[],3,0)&gt;=BV25),FALSE),IFERROR(AND(VLOOKUP($E$3,Theme_Ranges[],2,0)&lt;=BV25,VLOOKUP($E$3,Theme_Ranges[],3,0)&gt;=BV25),FALSE)),BV25,"")</f>
        <v/>
      </c>
      <c r="AA25" s="41" t="str">
        <f>IF(OR(IFERROR(AND(VLOOKUP($E$2,Theme_Ranges[],2,0)&lt;=BW25,VLOOKUP($E$2,Theme_Ranges[],3,0)&gt;=BW25),FALSE),IFERROR(AND(VLOOKUP($E$3,Theme_Ranges[],2,0)&lt;=BW25,VLOOKUP($E$3,Theme_Ranges[],3,0)&gt;=BW25),FALSE)),BW25,"")</f>
        <v/>
      </c>
      <c r="AB25" s="41" t="str">
        <f>IF(OR(IFERROR(AND(VLOOKUP($E$2,Theme_Ranges[],2,0)&lt;=BX25,VLOOKUP($E$2,Theme_Ranges[],3,0)&gt;=BX25),FALSE),IFERROR(AND(VLOOKUP($E$3,Theme_Ranges[],2,0)&lt;=BX25,VLOOKUP($E$3,Theme_Ranges[],3,0)&gt;=BX25),FALSE)),BX25,"")</f>
        <v/>
      </c>
      <c r="AC25" s="41" t="str">
        <f>IF(OR(IFERROR(AND(VLOOKUP($E$2,Theme_Ranges[],2,0)&lt;=BY25,VLOOKUP($E$2,Theme_Ranges[],3,0)&gt;=BY25),FALSE),IFERROR(AND(VLOOKUP($E$3,Theme_Ranges[],2,0)&lt;=BY25,VLOOKUP($E$3,Theme_Ranges[],3,0)&gt;=BY25),FALSE)),BY25,"")</f>
        <v/>
      </c>
      <c r="AD25" s="41" t="str">
        <f>IF(OR(IFERROR(AND(VLOOKUP($E$2,Theme_Ranges[],2,0)&lt;=BZ25,VLOOKUP($E$2,Theme_Ranges[],3,0)&gt;=BZ25),FALSE),IFERROR(AND(VLOOKUP($E$3,Theme_Ranges[],2,0)&lt;=BZ25,VLOOKUP($E$3,Theme_Ranges[],3,0)&gt;=BZ25),FALSE)),BZ25,"")</f>
        <v/>
      </c>
      <c r="AE25" s="41" t="str">
        <f>IF(OR(IFERROR(AND(VLOOKUP($E$2,Theme_Ranges[],2,0)&lt;=CA25,VLOOKUP($E$2,Theme_Ranges[],3,0)&gt;=CA25),FALSE),IFERROR(AND(VLOOKUP($E$3,Theme_Ranges[],2,0)&lt;=CA25,VLOOKUP($E$3,Theme_Ranges[],3,0)&gt;=CA25),FALSE)),CA25,"")</f>
        <v/>
      </c>
      <c r="AF25" s="41" t="str">
        <f>IF(OR(IFERROR(AND(VLOOKUP($E$2,Theme_Ranges[],2,0)&lt;=CB25,VLOOKUP($E$2,Theme_Ranges[],3,0)&gt;=CB25),FALSE),IFERROR(AND(VLOOKUP($E$3,Theme_Ranges[],2,0)&lt;=CB25,VLOOKUP($E$3,Theme_Ranges[],3,0)&gt;=CB25),FALSE)),CB25,"")</f>
        <v/>
      </c>
      <c r="AG25" s="41" t="str">
        <f>IF(OR(IFERROR(AND(VLOOKUP($E$2,Theme_Ranges[],2,0)&lt;=CC25,VLOOKUP($E$2,Theme_Ranges[],3,0)&gt;=CC25),FALSE),IFERROR(AND(VLOOKUP($E$3,Theme_Ranges[],2,0)&lt;=CC25,VLOOKUP($E$3,Theme_Ranges[],3,0)&gt;=CC25),FALSE)),CC25,"")</f>
        <v/>
      </c>
      <c r="AH25" s="41" t="str">
        <f>IF(OR(IFERROR(AND(VLOOKUP($E$2,Theme_Ranges[],2,0)&lt;=CD25,VLOOKUP($E$2,Theme_Ranges[],3,0)&gt;=CD25),FALSE),IFERROR(AND(VLOOKUP($E$3,Theme_Ranges[],2,0)&lt;=CD25,VLOOKUP($E$3,Theme_Ranges[],3,0)&gt;=CD25),FALSE)),CD25,"")</f>
        <v/>
      </c>
      <c r="AI25" s="41" t="str">
        <f>IF(OR(IFERROR(AND(VLOOKUP($E$2,Theme_Ranges[],2,0)&lt;=CE25,VLOOKUP($E$2,Theme_Ranges[],3,0)&gt;=CE25),FALSE),IFERROR(AND(VLOOKUP($E$3,Theme_Ranges[],2,0)&lt;=CE25,VLOOKUP($E$3,Theme_Ranges[],3,0)&gt;=CE25),FALSE)),CE25,"")</f>
        <v/>
      </c>
      <c r="AJ25" s="41" t="str">
        <f>IF(OR(IFERROR(AND(VLOOKUP($E$2,Theme_Ranges[],2,0)&lt;=CF25,VLOOKUP($E$2,Theme_Ranges[],3,0)&gt;=CF25),FALSE),IFERROR(AND(VLOOKUP($E$3,Theme_Ranges[],2,0)&lt;=CF25,VLOOKUP($E$3,Theme_Ranges[],3,0)&gt;=CF25),FALSE)),CF25,"")</f>
        <v/>
      </c>
      <c r="AK25" s="41" t="str">
        <f>IF(OR(IFERROR(AND(VLOOKUP($E$2,Theme_Ranges[],2,0)&lt;=CG25,VLOOKUP($E$2,Theme_Ranges[],3,0)&gt;=CG25),FALSE),IFERROR(AND(VLOOKUP($E$3,Theme_Ranges[],2,0)&lt;=CG25,VLOOKUP($E$3,Theme_Ranges[],3,0)&gt;=CG25),FALSE)),CG25,"")</f>
        <v/>
      </c>
      <c r="AL25" s="41" t="str">
        <f>IF(OR(IFERROR(AND(VLOOKUP($E$2,Theme_Ranges[],2,0)&lt;=CH25,VLOOKUP($E$2,Theme_Ranges[],3,0)&gt;=CH25),FALSE),IFERROR(AND(VLOOKUP($E$3,Theme_Ranges[],2,0)&lt;=CH25,VLOOKUP($E$3,Theme_Ranges[],3,0)&gt;=CH25),FALSE)),CH25,"")</f>
        <v/>
      </c>
      <c r="AM25" s="41" t="str">
        <f>IF(OR(IFERROR(AND(VLOOKUP($E$2,Theme_Ranges[],2,0)&lt;=CI25,VLOOKUP($E$2,Theme_Ranges[],3,0)&gt;=CI25),FALSE),IFERROR(AND(VLOOKUP($E$3,Theme_Ranges[],2,0)&lt;=CI25,VLOOKUP($E$3,Theme_Ranges[],3,0)&gt;=CI25),FALSE)),CI25,"")</f>
        <v/>
      </c>
      <c r="AN25" s="41" t="str">
        <f>IF(OR(IFERROR(AND(VLOOKUP($E$2,Theme_Ranges[],2,0)&lt;=CJ25,VLOOKUP($E$2,Theme_Ranges[],3,0)&gt;=CJ25),FALSE),IFERROR(AND(VLOOKUP($E$3,Theme_Ranges[],2,0)&lt;=CJ25,VLOOKUP($E$3,Theme_Ranges[],3,0)&gt;=CJ25),FALSE)),CJ25,"")</f>
        <v/>
      </c>
      <c r="AO25" s="79"/>
      <c r="AP25" s="49" t="str">
        <f t="shared" si="55"/>
        <v/>
      </c>
      <c r="AQ25" s="50" t="str">
        <f t="shared" si="56"/>
        <v/>
      </c>
      <c r="AR25" s="50" t="str">
        <f t="shared" si="57"/>
        <v/>
      </c>
      <c r="AS25" s="51" t="str">
        <f t="shared" si="58"/>
        <v/>
      </c>
      <c r="AT25" s="40"/>
      <c r="AU25" s="40"/>
      <c r="AV25" s="5">
        <f>VLOOKUP($AV$8,Theme_Ranges[],3,0)</f>
        <v>5</v>
      </c>
      <c r="AW25" s="5">
        <f t="shared" si="59"/>
        <v>0</v>
      </c>
      <c r="AX25" s="5">
        <f t="shared" si="60"/>
        <v>0</v>
      </c>
      <c r="AY25" s="5">
        <f t="shared" si="61"/>
        <v>0</v>
      </c>
      <c r="AZ25" s="5">
        <f t="shared" si="62"/>
        <v>0</v>
      </c>
      <c r="BA25" s="5">
        <f t="shared" si="63"/>
        <v>0</v>
      </c>
      <c r="BB25" s="40"/>
      <c r="BC25" s="42" t="str">
        <f>IF($D25="","",VLOOKUP($A25&amp;G$6,Data_Table_1[[Full Name Theme Conc]:[Theme Ranking]],8,0))</f>
        <v/>
      </c>
      <c r="BD25" s="42" t="str">
        <f>IF($D25="","",VLOOKUP($A25&amp;H$6,Data_Table_1[[Full Name Theme Conc]:[Theme Ranking]],8,0))</f>
        <v/>
      </c>
      <c r="BE25" s="42" t="str">
        <f>IF($D25="","",VLOOKUP($A25&amp;I$6,Data_Table_1[[Full Name Theme Conc]:[Theme Ranking]],8,0))</f>
        <v/>
      </c>
      <c r="BF25" s="42" t="str">
        <f>IF($D25="","",VLOOKUP($A25&amp;J$6,Data_Table_1[[Full Name Theme Conc]:[Theme Ranking]],8,0))</f>
        <v/>
      </c>
      <c r="BG25" s="42" t="str">
        <f>IF($D25="","",VLOOKUP($A25&amp;K$6,Data_Table_1[[Full Name Theme Conc]:[Theme Ranking]],8,0))</f>
        <v/>
      </c>
      <c r="BH25" s="42" t="str">
        <f>IF($D25="","",VLOOKUP($A25&amp;L$6,Data_Table_1[[Full Name Theme Conc]:[Theme Ranking]],8,0))</f>
        <v/>
      </c>
      <c r="BI25" s="42" t="str">
        <f>IF($D25="","",VLOOKUP($A25&amp;M$6,Data_Table_1[[Full Name Theme Conc]:[Theme Ranking]],8,0))</f>
        <v/>
      </c>
      <c r="BJ25" s="42" t="str">
        <f>IF($D25="","",VLOOKUP($A25&amp;N$6,Data_Table_1[[Full Name Theme Conc]:[Theme Ranking]],8,0))</f>
        <v/>
      </c>
      <c r="BK25" s="42" t="str">
        <f>IF($D25="","",VLOOKUP($A25&amp;O$6,Data_Table_1[[Full Name Theme Conc]:[Theme Ranking]],8,0))</f>
        <v/>
      </c>
      <c r="BL25" s="42" t="str">
        <f>IF($D25="","",VLOOKUP($A25&amp;P$6,Data_Table_1[[Full Name Theme Conc]:[Theme Ranking]],8,0))</f>
        <v/>
      </c>
      <c r="BM25" s="42" t="str">
        <f>IF($D25="","",VLOOKUP($A25&amp;Q$6,Data_Table_1[[Full Name Theme Conc]:[Theme Ranking]],8,0))</f>
        <v/>
      </c>
      <c r="BN25" s="42" t="str">
        <f>IF($D25="","",VLOOKUP($A25&amp;R$6,Data_Table_1[[Full Name Theme Conc]:[Theme Ranking]],8,0))</f>
        <v/>
      </c>
      <c r="BO25" s="42" t="str">
        <f>IF($D25="","",VLOOKUP($A25&amp;S$6,Data_Table_1[[Full Name Theme Conc]:[Theme Ranking]],8,0))</f>
        <v/>
      </c>
      <c r="BP25" s="42" t="str">
        <f>IF($D25="","",VLOOKUP($A25&amp;T$6,Data_Table_1[[Full Name Theme Conc]:[Theme Ranking]],8,0))</f>
        <v/>
      </c>
      <c r="BQ25" s="42" t="str">
        <f>IF($D25="","",VLOOKUP($A25&amp;U$6,Data_Table_1[[Full Name Theme Conc]:[Theme Ranking]],8,0))</f>
        <v/>
      </c>
      <c r="BR25" s="42" t="str">
        <f>IF($D25="","",VLOOKUP($A25&amp;V$6,Data_Table_1[[Full Name Theme Conc]:[Theme Ranking]],8,0))</f>
        <v/>
      </c>
      <c r="BS25" s="42" t="str">
        <f>IF($D25="","",VLOOKUP($A25&amp;W$6,Data_Table_1[[Full Name Theme Conc]:[Theme Ranking]],8,0))</f>
        <v/>
      </c>
      <c r="BT25" s="42" t="str">
        <f>IF($D25="","",VLOOKUP($A25&amp;X$6,Data_Table_1[[Full Name Theme Conc]:[Theme Ranking]],8,0))</f>
        <v/>
      </c>
      <c r="BU25" s="42" t="str">
        <f>IF($D25="","",VLOOKUP($A25&amp;Y$6,Data_Table_1[[Full Name Theme Conc]:[Theme Ranking]],8,0))</f>
        <v/>
      </c>
      <c r="BV25" s="42" t="str">
        <f>IF($D25="","",VLOOKUP($A25&amp;Z$6,Data_Table_1[[Full Name Theme Conc]:[Theme Ranking]],8,0))</f>
        <v/>
      </c>
      <c r="BW25" s="42" t="str">
        <f>IF($D25="","",VLOOKUP($A25&amp;AA$6,Data_Table_1[[Full Name Theme Conc]:[Theme Ranking]],8,0))</f>
        <v/>
      </c>
      <c r="BX25" s="42" t="str">
        <f>IF($D25="","",VLOOKUP($A25&amp;AB$6,Data_Table_1[[Full Name Theme Conc]:[Theme Ranking]],8,0))</f>
        <v/>
      </c>
      <c r="BY25" s="42" t="str">
        <f>IF($D25="","",VLOOKUP($A25&amp;AC$6,Data_Table_1[[Full Name Theme Conc]:[Theme Ranking]],8,0))</f>
        <v/>
      </c>
      <c r="BZ25" s="42" t="str">
        <f>IF($D25="","",VLOOKUP($A25&amp;AD$6,Data_Table_1[[Full Name Theme Conc]:[Theme Ranking]],8,0))</f>
        <v/>
      </c>
      <c r="CA25" s="42" t="str">
        <f>IF($D25="","",VLOOKUP($A25&amp;AE$6,Data_Table_1[[Full Name Theme Conc]:[Theme Ranking]],8,0))</f>
        <v/>
      </c>
      <c r="CB25" s="42" t="str">
        <f>IF($D25="","",VLOOKUP($A25&amp;AF$6,Data_Table_1[[Full Name Theme Conc]:[Theme Ranking]],8,0))</f>
        <v/>
      </c>
      <c r="CC25" s="42" t="str">
        <f>IF($D25="","",VLOOKUP($A25&amp;AG$6,Data_Table_1[[Full Name Theme Conc]:[Theme Ranking]],8,0))</f>
        <v/>
      </c>
      <c r="CD25" s="42" t="str">
        <f>IF($D25="","",VLOOKUP($A25&amp;AH$6,Data_Table_1[[Full Name Theme Conc]:[Theme Ranking]],8,0))</f>
        <v/>
      </c>
      <c r="CE25" s="42" t="str">
        <f>IF($D25="","",VLOOKUP($A25&amp;AI$6,Data_Table_1[[Full Name Theme Conc]:[Theme Ranking]],8,0))</f>
        <v/>
      </c>
      <c r="CF25" s="42" t="str">
        <f>IF($D25="","",VLOOKUP($A25&amp;AJ$6,Data_Table_1[[Full Name Theme Conc]:[Theme Ranking]],8,0))</f>
        <v/>
      </c>
      <c r="CG25" s="42" t="str">
        <f>IF($D25="","",VLOOKUP($A25&amp;AK$6,Data_Table_1[[Full Name Theme Conc]:[Theme Ranking]],8,0))</f>
        <v/>
      </c>
      <c r="CH25" s="42" t="str">
        <f>IF($D25="","",VLOOKUP($A25&amp;AL$6,Data_Table_1[[Full Name Theme Conc]:[Theme Ranking]],8,0))</f>
        <v/>
      </c>
      <c r="CI25" s="42" t="str">
        <f>IF($D25="","",VLOOKUP($A25&amp;AM$6,Data_Table_1[[Full Name Theme Conc]:[Theme Ranking]],8,0))</f>
        <v/>
      </c>
      <c r="CJ25" s="42" t="str">
        <f>IF($D25="","",VLOOKUP($A25&amp;AN$6,Data_Table_1[[Full Name Theme Conc]:[Theme Ranking]],8,0))</f>
        <v/>
      </c>
      <c r="CM25" s="42" t="str">
        <f>IF(AND(VLOOKUP($E$2,Theme_Ranges[],2,0)&lt;=BC25,VLOOKUP($E$2,Theme_Ranges[],3,0)&gt;=BC25),BC25,"")</f>
        <v/>
      </c>
      <c r="CN25" s="42" t="str">
        <f>IF(AND(VLOOKUP($E$2,Theme_Ranges[],2,0)&lt;=BD25,VLOOKUP($E$2,Theme_Ranges[],3,0)&gt;=BD25),BD25,"")</f>
        <v/>
      </c>
      <c r="CO25" s="42" t="str">
        <f>IF(AND(VLOOKUP($E$2,Theme_Ranges[],2,0)&lt;=BE25,VLOOKUP($E$2,Theme_Ranges[],3,0)&gt;=BE25),BE25,"")</f>
        <v/>
      </c>
      <c r="CP25" s="42" t="str">
        <f>IF(AND(VLOOKUP($E$2,Theme_Ranges[],2,0)&lt;=BF25,VLOOKUP($E$2,Theme_Ranges[],3,0)&gt;=BF25),BF25,"")</f>
        <v/>
      </c>
      <c r="CQ25" s="42" t="str">
        <f>IF(AND(VLOOKUP($E$2,Theme_Ranges[],2,0)&lt;=BG25,VLOOKUP($E$2,Theme_Ranges[],3,0)&gt;=BG25),BG25,"")</f>
        <v/>
      </c>
      <c r="CR25" s="42" t="str">
        <f>IF(AND(VLOOKUP($E$2,Theme_Ranges[],2,0)&lt;=BH25,VLOOKUP($E$2,Theme_Ranges[],3,0)&gt;=BH25),BH25,"")</f>
        <v/>
      </c>
      <c r="CS25" s="42" t="str">
        <f>IF(AND(VLOOKUP($E$2,Theme_Ranges[],2,0)&lt;=BI25,VLOOKUP($E$2,Theme_Ranges[],3,0)&gt;=BI25),BI25,"")</f>
        <v/>
      </c>
      <c r="CT25" s="42" t="str">
        <f>IF(AND(VLOOKUP($E$2,Theme_Ranges[],2,0)&lt;=BJ25,VLOOKUP($E$2,Theme_Ranges[],3,0)&gt;=BJ25),BJ25,"")</f>
        <v/>
      </c>
      <c r="CU25" s="42" t="str">
        <f>IF(AND(VLOOKUP($E$2,Theme_Ranges[],2,0)&lt;=BK25,VLOOKUP($E$2,Theme_Ranges[],3,0)&gt;=BK25),BK25,"")</f>
        <v/>
      </c>
      <c r="CV25" s="42" t="str">
        <f>IF(AND(VLOOKUP($E$2,Theme_Ranges[],2,0)&lt;=BL25,VLOOKUP($E$2,Theme_Ranges[],3,0)&gt;=BL25),BL25,"")</f>
        <v/>
      </c>
      <c r="CW25" s="42" t="str">
        <f>IF(AND(VLOOKUP($E$2,Theme_Ranges[],2,0)&lt;=BM25,VLOOKUP($E$2,Theme_Ranges[],3,0)&gt;=BM25),BM25,"")</f>
        <v/>
      </c>
      <c r="CX25" s="42" t="str">
        <f>IF(AND(VLOOKUP($E$2,Theme_Ranges[],2,0)&lt;=BN25,VLOOKUP($E$2,Theme_Ranges[],3,0)&gt;=BN25),BN25,"")</f>
        <v/>
      </c>
      <c r="CY25" s="42" t="str">
        <f>IF(AND(VLOOKUP($E$2,Theme_Ranges[],2,0)&lt;=BO25,VLOOKUP($E$2,Theme_Ranges[],3,0)&gt;=BO25),BO25,"")</f>
        <v/>
      </c>
      <c r="CZ25" s="42" t="str">
        <f>IF(AND(VLOOKUP($E$2,Theme_Ranges[],2,0)&lt;=BP25,VLOOKUP($E$2,Theme_Ranges[],3,0)&gt;=BP25),BP25,"")</f>
        <v/>
      </c>
      <c r="DA25" s="42" t="str">
        <f>IF(AND(VLOOKUP($E$2,Theme_Ranges[],2,0)&lt;=BQ25,VLOOKUP($E$2,Theme_Ranges[],3,0)&gt;=BQ25),BQ25,"")</f>
        <v/>
      </c>
      <c r="DB25" s="42" t="str">
        <f>IF(AND(VLOOKUP($E$2,Theme_Ranges[],2,0)&lt;=BR25,VLOOKUP($E$2,Theme_Ranges[],3,0)&gt;=BR25),BR25,"")</f>
        <v/>
      </c>
      <c r="DC25" s="42" t="str">
        <f>IF(AND(VLOOKUP($E$2,Theme_Ranges[],2,0)&lt;=BS25,VLOOKUP($E$2,Theme_Ranges[],3,0)&gt;=BS25),BS25,"")</f>
        <v/>
      </c>
      <c r="DD25" s="42" t="str">
        <f>IF(AND(VLOOKUP($E$2,Theme_Ranges[],2,0)&lt;=BT25,VLOOKUP($E$2,Theme_Ranges[],3,0)&gt;=BT25),BT25,"")</f>
        <v/>
      </c>
      <c r="DE25" s="42" t="str">
        <f>IF(AND(VLOOKUP($E$2,Theme_Ranges[],2,0)&lt;=BU25,VLOOKUP($E$2,Theme_Ranges[],3,0)&gt;=BU25),BU25,"")</f>
        <v/>
      </c>
      <c r="DF25" s="42" t="str">
        <f>IF(AND(VLOOKUP($E$2,Theme_Ranges[],2,0)&lt;=BV25,VLOOKUP($E$2,Theme_Ranges[],3,0)&gt;=BV25),BV25,"")</f>
        <v/>
      </c>
      <c r="DG25" s="42" t="str">
        <f>IF(AND(VLOOKUP($E$2,Theme_Ranges[],2,0)&lt;=BW25,VLOOKUP($E$2,Theme_Ranges[],3,0)&gt;=BW25),BW25,"")</f>
        <v/>
      </c>
      <c r="DH25" s="42" t="str">
        <f>IF(AND(VLOOKUP($E$2,Theme_Ranges[],2,0)&lt;=BX25,VLOOKUP($E$2,Theme_Ranges[],3,0)&gt;=BX25),BX25,"")</f>
        <v/>
      </c>
      <c r="DI25" s="42" t="str">
        <f>IF(AND(VLOOKUP($E$2,Theme_Ranges[],2,0)&lt;=BY25,VLOOKUP($E$2,Theme_Ranges[],3,0)&gt;=BY25),BY25,"")</f>
        <v/>
      </c>
      <c r="DJ25" s="42" t="str">
        <f>IF(AND(VLOOKUP($E$2,Theme_Ranges[],2,0)&lt;=BZ25,VLOOKUP($E$2,Theme_Ranges[],3,0)&gt;=BZ25),BZ25,"")</f>
        <v/>
      </c>
      <c r="DK25" s="42" t="str">
        <f>IF(AND(VLOOKUP($E$2,Theme_Ranges[],2,0)&lt;=CA25,VLOOKUP($E$2,Theme_Ranges[],3,0)&gt;=CA25),CA25,"")</f>
        <v/>
      </c>
      <c r="DL25" s="42" t="str">
        <f>IF(AND(VLOOKUP($E$2,Theme_Ranges[],2,0)&lt;=CB25,VLOOKUP($E$2,Theme_Ranges[],3,0)&gt;=CB25),CB25,"")</f>
        <v/>
      </c>
      <c r="DM25" s="42" t="str">
        <f>IF(AND(VLOOKUP($E$2,Theme_Ranges[],2,0)&lt;=CC25,VLOOKUP($E$2,Theme_Ranges[],3,0)&gt;=CC25),CC25,"")</f>
        <v/>
      </c>
      <c r="DN25" s="42" t="str">
        <f>IF(AND(VLOOKUP($E$2,Theme_Ranges[],2,0)&lt;=CD25,VLOOKUP($E$2,Theme_Ranges[],3,0)&gt;=CD25),CD25,"")</f>
        <v/>
      </c>
      <c r="DO25" s="42" t="str">
        <f>IF(AND(VLOOKUP($E$2,Theme_Ranges[],2,0)&lt;=CE25,VLOOKUP($E$2,Theme_Ranges[],3,0)&gt;=CE25),CE25,"")</f>
        <v/>
      </c>
      <c r="DP25" s="42" t="str">
        <f>IF(AND(VLOOKUP($E$2,Theme_Ranges[],2,0)&lt;=CF25,VLOOKUP($E$2,Theme_Ranges[],3,0)&gt;=CF25),CF25,"")</f>
        <v/>
      </c>
      <c r="DQ25" s="42" t="str">
        <f>IF(AND(VLOOKUP($E$2,Theme_Ranges[],2,0)&lt;=CG25,VLOOKUP($E$2,Theme_Ranges[],3,0)&gt;=CG25),CG25,"")</f>
        <v/>
      </c>
      <c r="DR25" s="42" t="str">
        <f>IF(AND(VLOOKUP($E$2,Theme_Ranges[],2,0)&lt;=CH25,VLOOKUP($E$2,Theme_Ranges[],3,0)&gt;=CH25),CH25,"")</f>
        <v/>
      </c>
      <c r="DS25" s="42" t="str">
        <f>IF(AND(VLOOKUP($E$2,Theme_Ranges[],2,0)&lt;=CI25,VLOOKUP($E$2,Theme_Ranges[],3,0)&gt;=CI25),CI25,"")</f>
        <v/>
      </c>
      <c r="DT25" s="42" t="str">
        <f>IF(AND(VLOOKUP($E$2,Theme_Ranges[],2,0)&lt;=CJ25,VLOOKUP($E$2,Theme_Ranges[],3,0)&gt;=CJ25),CJ25,"")</f>
        <v/>
      </c>
    </row>
    <row r="26" spans="1:124" ht="19.2" x14ac:dyDescent="0.5">
      <c r="A26" s="38" t="str">
        <f t="shared" si="36"/>
        <v xml:space="preserve"> </v>
      </c>
      <c r="B26" s="39" t="str">
        <f>IF('Raw Data'!B21="","",'Raw Data'!B21)</f>
        <v/>
      </c>
      <c r="C26" s="39" t="str">
        <f>IF('Raw Data'!C21="","",'Raw Data'!C21)</f>
        <v/>
      </c>
      <c r="D26" s="39" t="str">
        <f>IF('Raw Data'!D21="","",'Raw Data'!D21)</f>
        <v/>
      </c>
      <c r="E26" s="39" t="str">
        <f>IF('Raw Data'!E21="","",'Raw Data'!E21)</f>
        <v/>
      </c>
      <c r="F26" s="71"/>
      <c r="G26" s="41" t="str">
        <f>IF(OR(IFERROR(AND(VLOOKUP($E$2,Theme_Ranges[],2,0)&lt;=BC26,VLOOKUP($E$2,Theme_Ranges[],3,0)&gt;=BC26),FALSE),IFERROR(AND(VLOOKUP($E$3,Theme_Ranges[],2,0)&lt;=BC26,VLOOKUP($E$3,Theme_Ranges[],3,0)&gt;=BC26),FALSE)),BC26,"")</f>
        <v/>
      </c>
      <c r="H26" s="41" t="str">
        <f>IF(OR(IFERROR(AND(VLOOKUP($E$2,Theme_Ranges[],2,0)&lt;=BD26,VLOOKUP($E$2,Theme_Ranges[],3,0)&gt;=BD26),FALSE),IFERROR(AND(VLOOKUP($E$3,Theme_Ranges[],2,0)&lt;=BD26,VLOOKUP($E$3,Theme_Ranges[],3,0)&gt;=BD26),FALSE)),BD26,"")</f>
        <v/>
      </c>
      <c r="I26" s="41" t="str">
        <f>IF(OR(IFERROR(AND(VLOOKUP($E$2,Theme_Ranges[],2,0)&lt;=BE26,VLOOKUP($E$2,Theme_Ranges[],3,0)&gt;=BE26),FALSE),IFERROR(AND(VLOOKUP($E$3,Theme_Ranges[],2,0)&lt;=BE26,VLOOKUP($E$3,Theme_Ranges[],3,0)&gt;=BE26),FALSE)),BE26,"")</f>
        <v/>
      </c>
      <c r="J26" s="41" t="str">
        <f>IF(OR(IFERROR(AND(VLOOKUP($E$2,Theme_Ranges[],2,0)&lt;=BF26,VLOOKUP($E$2,Theme_Ranges[],3,0)&gt;=BF26),FALSE),IFERROR(AND(VLOOKUP($E$3,Theme_Ranges[],2,0)&lt;=BF26,VLOOKUP($E$3,Theme_Ranges[],3,0)&gt;=BF26),FALSE)),BF26,"")</f>
        <v/>
      </c>
      <c r="K26" s="41" t="str">
        <f>IF(OR(IFERROR(AND(VLOOKUP($E$2,Theme_Ranges[],2,0)&lt;=BG26,VLOOKUP($E$2,Theme_Ranges[],3,0)&gt;=BG26),FALSE),IFERROR(AND(VLOOKUP($E$3,Theme_Ranges[],2,0)&lt;=BG26,VLOOKUP($E$3,Theme_Ranges[],3,0)&gt;=BG26),FALSE)),BG26,"")</f>
        <v/>
      </c>
      <c r="L26" s="41" t="str">
        <f>IF(OR(IFERROR(AND(VLOOKUP($E$2,Theme_Ranges[],2,0)&lt;=BH26,VLOOKUP($E$2,Theme_Ranges[],3,0)&gt;=BH26),FALSE),IFERROR(AND(VLOOKUP($E$3,Theme_Ranges[],2,0)&lt;=BH26,VLOOKUP($E$3,Theme_Ranges[],3,0)&gt;=BH26),FALSE)),BH26,"")</f>
        <v/>
      </c>
      <c r="M26" s="41" t="str">
        <f>IF(OR(IFERROR(AND(VLOOKUP($E$2,Theme_Ranges[],2,0)&lt;=BI26,VLOOKUP($E$2,Theme_Ranges[],3,0)&gt;=BI26),FALSE),IFERROR(AND(VLOOKUP($E$3,Theme_Ranges[],2,0)&lt;=BI26,VLOOKUP($E$3,Theme_Ranges[],3,0)&gt;=BI26),FALSE)),BI26,"")</f>
        <v/>
      </c>
      <c r="N26" s="41" t="str">
        <f>IF(OR(IFERROR(AND(VLOOKUP($E$2,Theme_Ranges[],2,0)&lt;=BJ26,VLOOKUP($E$2,Theme_Ranges[],3,0)&gt;=BJ26),FALSE),IFERROR(AND(VLOOKUP($E$3,Theme_Ranges[],2,0)&lt;=BJ26,VLOOKUP($E$3,Theme_Ranges[],3,0)&gt;=BJ26),FALSE)),BJ26,"")</f>
        <v/>
      </c>
      <c r="O26" s="41" t="str">
        <f>IF(OR(IFERROR(AND(VLOOKUP($E$2,Theme_Ranges[],2,0)&lt;=BK26,VLOOKUP($E$2,Theme_Ranges[],3,0)&gt;=BK26),FALSE),IFERROR(AND(VLOOKUP($E$3,Theme_Ranges[],2,0)&lt;=BK26,VLOOKUP($E$3,Theme_Ranges[],3,0)&gt;=BK26),FALSE)),BK26,"")</f>
        <v/>
      </c>
      <c r="P26" s="41" t="str">
        <f>IF(OR(IFERROR(AND(VLOOKUP($E$2,Theme_Ranges[],2,0)&lt;=BL26,VLOOKUP($E$2,Theme_Ranges[],3,0)&gt;=BL26),FALSE),IFERROR(AND(VLOOKUP($E$3,Theme_Ranges[],2,0)&lt;=BL26,VLOOKUP($E$3,Theme_Ranges[],3,0)&gt;=BL26),FALSE)),BL26,"")</f>
        <v/>
      </c>
      <c r="Q26" s="41" t="str">
        <f>IF(OR(IFERROR(AND(VLOOKUP($E$2,Theme_Ranges[],2,0)&lt;=BM26,VLOOKUP($E$2,Theme_Ranges[],3,0)&gt;=BM26),FALSE),IFERROR(AND(VLOOKUP($E$3,Theme_Ranges[],2,0)&lt;=BM26,VLOOKUP($E$3,Theme_Ranges[],3,0)&gt;=BM26),FALSE)),BM26,"")</f>
        <v/>
      </c>
      <c r="R26" s="41" t="str">
        <f>IF(OR(IFERROR(AND(VLOOKUP($E$2,Theme_Ranges[],2,0)&lt;=BN26,VLOOKUP($E$2,Theme_Ranges[],3,0)&gt;=BN26),FALSE),IFERROR(AND(VLOOKUP($E$3,Theme_Ranges[],2,0)&lt;=BN26,VLOOKUP($E$3,Theme_Ranges[],3,0)&gt;=BN26),FALSE)),BN26,"")</f>
        <v/>
      </c>
      <c r="S26" s="41" t="str">
        <f>IF(OR(IFERROR(AND(VLOOKUP($E$2,Theme_Ranges[],2,0)&lt;=BO26,VLOOKUP($E$2,Theme_Ranges[],3,0)&gt;=BO26),FALSE),IFERROR(AND(VLOOKUP($E$3,Theme_Ranges[],2,0)&lt;=BO26,VLOOKUP($E$3,Theme_Ranges[],3,0)&gt;=BO26),FALSE)),BO26,"")</f>
        <v/>
      </c>
      <c r="T26" s="41" t="str">
        <f>IF(OR(IFERROR(AND(VLOOKUP($E$2,Theme_Ranges[],2,0)&lt;=BP26,VLOOKUP($E$2,Theme_Ranges[],3,0)&gt;=BP26),FALSE),IFERROR(AND(VLOOKUP($E$3,Theme_Ranges[],2,0)&lt;=BP26,VLOOKUP($E$3,Theme_Ranges[],3,0)&gt;=BP26),FALSE)),BP26,"")</f>
        <v/>
      </c>
      <c r="U26" s="41" t="str">
        <f>IF(OR(IFERROR(AND(VLOOKUP($E$2,Theme_Ranges[],2,0)&lt;=BQ26,VLOOKUP($E$2,Theme_Ranges[],3,0)&gt;=BQ26),FALSE),IFERROR(AND(VLOOKUP($E$3,Theme_Ranges[],2,0)&lt;=BQ26,VLOOKUP($E$3,Theme_Ranges[],3,0)&gt;=BQ26),FALSE)),BQ26,"")</f>
        <v/>
      </c>
      <c r="V26" s="41" t="str">
        <f>IF(OR(IFERROR(AND(VLOOKUP($E$2,Theme_Ranges[],2,0)&lt;=BR26,VLOOKUP($E$2,Theme_Ranges[],3,0)&gt;=BR26),FALSE),IFERROR(AND(VLOOKUP($E$3,Theme_Ranges[],2,0)&lt;=BR26,VLOOKUP($E$3,Theme_Ranges[],3,0)&gt;=BR26),FALSE)),BR26,"")</f>
        <v/>
      </c>
      <c r="W26" s="41" t="str">
        <f>IF(OR(IFERROR(AND(VLOOKUP($E$2,Theme_Ranges[],2,0)&lt;=BS26,VLOOKUP($E$2,Theme_Ranges[],3,0)&gt;=BS26),FALSE),IFERROR(AND(VLOOKUP($E$3,Theme_Ranges[],2,0)&lt;=BS26,VLOOKUP($E$3,Theme_Ranges[],3,0)&gt;=BS26),FALSE)),BS26,"")</f>
        <v/>
      </c>
      <c r="X26" s="41" t="str">
        <f>IF(OR(IFERROR(AND(VLOOKUP($E$2,Theme_Ranges[],2,0)&lt;=BT26,VLOOKUP($E$2,Theme_Ranges[],3,0)&gt;=BT26),FALSE),IFERROR(AND(VLOOKUP($E$3,Theme_Ranges[],2,0)&lt;=BT26,VLOOKUP($E$3,Theme_Ranges[],3,0)&gt;=BT26),FALSE)),BT26,"")</f>
        <v/>
      </c>
      <c r="Y26" s="41" t="str">
        <f>IF(OR(IFERROR(AND(VLOOKUP($E$2,Theme_Ranges[],2,0)&lt;=BU26,VLOOKUP($E$2,Theme_Ranges[],3,0)&gt;=BU26),FALSE),IFERROR(AND(VLOOKUP($E$3,Theme_Ranges[],2,0)&lt;=BU26,VLOOKUP($E$3,Theme_Ranges[],3,0)&gt;=BU26),FALSE)),BU26,"")</f>
        <v/>
      </c>
      <c r="Z26" s="41" t="str">
        <f>IF(OR(IFERROR(AND(VLOOKUP($E$2,Theme_Ranges[],2,0)&lt;=BV26,VLOOKUP($E$2,Theme_Ranges[],3,0)&gt;=BV26),FALSE),IFERROR(AND(VLOOKUP($E$3,Theme_Ranges[],2,0)&lt;=BV26,VLOOKUP($E$3,Theme_Ranges[],3,0)&gt;=BV26),FALSE)),BV26,"")</f>
        <v/>
      </c>
      <c r="AA26" s="41" t="str">
        <f>IF(OR(IFERROR(AND(VLOOKUP($E$2,Theme_Ranges[],2,0)&lt;=BW26,VLOOKUP($E$2,Theme_Ranges[],3,0)&gt;=BW26),FALSE),IFERROR(AND(VLOOKUP($E$3,Theme_Ranges[],2,0)&lt;=BW26,VLOOKUP($E$3,Theme_Ranges[],3,0)&gt;=BW26),FALSE)),BW26,"")</f>
        <v/>
      </c>
      <c r="AB26" s="41" t="str">
        <f>IF(OR(IFERROR(AND(VLOOKUP($E$2,Theme_Ranges[],2,0)&lt;=BX26,VLOOKUP($E$2,Theme_Ranges[],3,0)&gt;=BX26),FALSE),IFERROR(AND(VLOOKUP($E$3,Theme_Ranges[],2,0)&lt;=BX26,VLOOKUP($E$3,Theme_Ranges[],3,0)&gt;=BX26),FALSE)),BX26,"")</f>
        <v/>
      </c>
      <c r="AC26" s="41" t="str">
        <f>IF(OR(IFERROR(AND(VLOOKUP($E$2,Theme_Ranges[],2,0)&lt;=BY26,VLOOKUP($E$2,Theme_Ranges[],3,0)&gt;=BY26),FALSE),IFERROR(AND(VLOOKUP($E$3,Theme_Ranges[],2,0)&lt;=BY26,VLOOKUP($E$3,Theme_Ranges[],3,0)&gt;=BY26),FALSE)),BY26,"")</f>
        <v/>
      </c>
      <c r="AD26" s="41" t="str">
        <f>IF(OR(IFERROR(AND(VLOOKUP($E$2,Theme_Ranges[],2,0)&lt;=BZ26,VLOOKUP($E$2,Theme_Ranges[],3,0)&gt;=BZ26),FALSE),IFERROR(AND(VLOOKUP($E$3,Theme_Ranges[],2,0)&lt;=BZ26,VLOOKUP($E$3,Theme_Ranges[],3,0)&gt;=BZ26),FALSE)),BZ26,"")</f>
        <v/>
      </c>
      <c r="AE26" s="41" t="str">
        <f>IF(OR(IFERROR(AND(VLOOKUP($E$2,Theme_Ranges[],2,0)&lt;=CA26,VLOOKUP($E$2,Theme_Ranges[],3,0)&gt;=CA26),FALSE),IFERROR(AND(VLOOKUP($E$3,Theme_Ranges[],2,0)&lt;=CA26,VLOOKUP($E$3,Theme_Ranges[],3,0)&gt;=CA26),FALSE)),CA26,"")</f>
        <v/>
      </c>
      <c r="AF26" s="41" t="str">
        <f>IF(OR(IFERROR(AND(VLOOKUP($E$2,Theme_Ranges[],2,0)&lt;=CB26,VLOOKUP($E$2,Theme_Ranges[],3,0)&gt;=CB26),FALSE),IFERROR(AND(VLOOKUP($E$3,Theme_Ranges[],2,0)&lt;=CB26,VLOOKUP($E$3,Theme_Ranges[],3,0)&gt;=CB26),FALSE)),CB26,"")</f>
        <v/>
      </c>
      <c r="AG26" s="41" t="str">
        <f>IF(OR(IFERROR(AND(VLOOKUP($E$2,Theme_Ranges[],2,0)&lt;=CC26,VLOOKUP($E$2,Theme_Ranges[],3,0)&gt;=CC26),FALSE),IFERROR(AND(VLOOKUP($E$3,Theme_Ranges[],2,0)&lt;=CC26,VLOOKUP($E$3,Theme_Ranges[],3,0)&gt;=CC26),FALSE)),CC26,"")</f>
        <v/>
      </c>
      <c r="AH26" s="41" t="str">
        <f>IF(OR(IFERROR(AND(VLOOKUP($E$2,Theme_Ranges[],2,0)&lt;=CD26,VLOOKUP($E$2,Theme_Ranges[],3,0)&gt;=CD26),FALSE),IFERROR(AND(VLOOKUP($E$3,Theme_Ranges[],2,0)&lt;=CD26,VLOOKUP($E$3,Theme_Ranges[],3,0)&gt;=CD26),FALSE)),CD26,"")</f>
        <v/>
      </c>
      <c r="AI26" s="41" t="str">
        <f>IF(OR(IFERROR(AND(VLOOKUP($E$2,Theme_Ranges[],2,0)&lt;=CE26,VLOOKUP($E$2,Theme_Ranges[],3,0)&gt;=CE26),FALSE),IFERROR(AND(VLOOKUP($E$3,Theme_Ranges[],2,0)&lt;=CE26,VLOOKUP($E$3,Theme_Ranges[],3,0)&gt;=CE26),FALSE)),CE26,"")</f>
        <v/>
      </c>
      <c r="AJ26" s="41" t="str">
        <f>IF(OR(IFERROR(AND(VLOOKUP($E$2,Theme_Ranges[],2,0)&lt;=CF26,VLOOKUP($E$2,Theme_Ranges[],3,0)&gt;=CF26),FALSE),IFERROR(AND(VLOOKUP($E$3,Theme_Ranges[],2,0)&lt;=CF26,VLOOKUP($E$3,Theme_Ranges[],3,0)&gt;=CF26),FALSE)),CF26,"")</f>
        <v/>
      </c>
      <c r="AK26" s="41" t="str">
        <f>IF(OR(IFERROR(AND(VLOOKUP($E$2,Theme_Ranges[],2,0)&lt;=CG26,VLOOKUP($E$2,Theme_Ranges[],3,0)&gt;=CG26),FALSE),IFERROR(AND(VLOOKUP($E$3,Theme_Ranges[],2,0)&lt;=CG26,VLOOKUP($E$3,Theme_Ranges[],3,0)&gt;=CG26),FALSE)),CG26,"")</f>
        <v/>
      </c>
      <c r="AL26" s="41" t="str">
        <f>IF(OR(IFERROR(AND(VLOOKUP($E$2,Theme_Ranges[],2,0)&lt;=CH26,VLOOKUP($E$2,Theme_Ranges[],3,0)&gt;=CH26),FALSE),IFERROR(AND(VLOOKUP($E$3,Theme_Ranges[],2,0)&lt;=CH26,VLOOKUP($E$3,Theme_Ranges[],3,0)&gt;=CH26),FALSE)),CH26,"")</f>
        <v/>
      </c>
      <c r="AM26" s="41" t="str">
        <f>IF(OR(IFERROR(AND(VLOOKUP($E$2,Theme_Ranges[],2,0)&lt;=CI26,VLOOKUP($E$2,Theme_Ranges[],3,0)&gt;=CI26),FALSE),IFERROR(AND(VLOOKUP($E$3,Theme_Ranges[],2,0)&lt;=CI26,VLOOKUP($E$3,Theme_Ranges[],3,0)&gt;=CI26),FALSE)),CI26,"")</f>
        <v/>
      </c>
      <c r="AN26" s="41" t="str">
        <f>IF(OR(IFERROR(AND(VLOOKUP($E$2,Theme_Ranges[],2,0)&lt;=CJ26,VLOOKUP($E$2,Theme_Ranges[],3,0)&gt;=CJ26),FALSE),IFERROR(AND(VLOOKUP($E$3,Theme_Ranges[],2,0)&lt;=CJ26,VLOOKUP($E$3,Theme_Ranges[],3,0)&gt;=CJ26),FALSE)),CJ26,"")</f>
        <v/>
      </c>
      <c r="AO26" s="79"/>
      <c r="AP26" s="49" t="str">
        <f t="shared" si="46"/>
        <v/>
      </c>
      <c r="AQ26" s="50" t="str">
        <f t="shared" si="47"/>
        <v/>
      </c>
      <c r="AR26" s="50" t="str">
        <f t="shared" si="48"/>
        <v/>
      </c>
      <c r="AS26" s="51" t="str">
        <f t="shared" si="49"/>
        <v/>
      </c>
      <c r="AT26" s="40"/>
      <c r="AU26" s="40"/>
      <c r="AV26" s="5">
        <f>VLOOKUP($AV$8,Theme_Ranges[],3,0)</f>
        <v>5</v>
      </c>
      <c r="AW26" s="5">
        <f t="shared" si="50"/>
        <v>0</v>
      </c>
      <c r="AX26" s="5">
        <f t="shared" si="51"/>
        <v>0</v>
      </c>
      <c r="AY26" s="5">
        <f t="shared" si="52"/>
        <v>0</v>
      </c>
      <c r="AZ26" s="5">
        <f t="shared" si="53"/>
        <v>0</v>
      </c>
      <c r="BA26" s="5">
        <f t="shared" si="54"/>
        <v>0</v>
      </c>
      <c r="BB26" s="40"/>
      <c r="BC26" s="42" t="str">
        <f>IF($D26="","",VLOOKUP($A26&amp;G$6,Data_Table_1[[Full Name Theme Conc]:[Theme Ranking]],8,0))</f>
        <v/>
      </c>
      <c r="BD26" s="42" t="str">
        <f>IF($D26="","",VLOOKUP($A26&amp;H$6,Data_Table_1[[Full Name Theme Conc]:[Theme Ranking]],8,0))</f>
        <v/>
      </c>
      <c r="BE26" s="42" t="str">
        <f>IF($D26="","",VLOOKUP($A26&amp;I$6,Data_Table_1[[Full Name Theme Conc]:[Theme Ranking]],8,0))</f>
        <v/>
      </c>
      <c r="BF26" s="42" t="str">
        <f>IF($D26="","",VLOOKUP($A26&amp;J$6,Data_Table_1[[Full Name Theme Conc]:[Theme Ranking]],8,0))</f>
        <v/>
      </c>
      <c r="BG26" s="42" t="str">
        <f>IF($D26="","",VLOOKUP($A26&amp;K$6,Data_Table_1[[Full Name Theme Conc]:[Theme Ranking]],8,0))</f>
        <v/>
      </c>
      <c r="BH26" s="42" t="str">
        <f>IF($D26="","",VLOOKUP($A26&amp;L$6,Data_Table_1[[Full Name Theme Conc]:[Theme Ranking]],8,0))</f>
        <v/>
      </c>
      <c r="BI26" s="42" t="str">
        <f>IF($D26="","",VLOOKUP($A26&amp;M$6,Data_Table_1[[Full Name Theme Conc]:[Theme Ranking]],8,0))</f>
        <v/>
      </c>
      <c r="BJ26" s="42" t="str">
        <f>IF($D26="","",VLOOKUP($A26&amp;N$6,Data_Table_1[[Full Name Theme Conc]:[Theme Ranking]],8,0))</f>
        <v/>
      </c>
      <c r="BK26" s="42" t="str">
        <f>IF($D26="","",VLOOKUP($A26&amp;O$6,Data_Table_1[[Full Name Theme Conc]:[Theme Ranking]],8,0))</f>
        <v/>
      </c>
      <c r="BL26" s="42" t="str">
        <f>IF($D26="","",VLOOKUP($A26&amp;P$6,Data_Table_1[[Full Name Theme Conc]:[Theme Ranking]],8,0))</f>
        <v/>
      </c>
      <c r="BM26" s="42" t="str">
        <f>IF($D26="","",VLOOKUP($A26&amp;Q$6,Data_Table_1[[Full Name Theme Conc]:[Theme Ranking]],8,0))</f>
        <v/>
      </c>
      <c r="BN26" s="42" t="str">
        <f>IF($D26="","",VLOOKUP($A26&amp;R$6,Data_Table_1[[Full Name Theme Conc]:[Theme Ranking]],8,0))</f>
        <v/>
      </c>
      <c r="BO26" s="42" t="str">
        <f>IF($D26="","",VLOOKUP($A26&amp;S$6,Data_Table_1[[Full Name Theme Conc]:[Theme Ranking]],8,0))</f>
        <v/>
      </c>
      <c r="BP26" s="42" t="str">
        <f>IF($D26="","",VLOOKUP($A26&amp;T$6,Data_Table_1[[Full Name Theme Conc]:[Theme Ranking]],8,0))</f>
        <v/>
      </c>
      <c r="BQ26" s="42" t="str">
        <f>IF($D26="","",VLOOKUP($A26&amp;U$6,Data_Table_1[[Full Name Theme Conc]:[Theme Ranking]],8,0))</f>
        <v/>
      </c>
      <c r="BR26" s="42" t="str">
        <f>IF($D26="","",VLOOKUP($A26&amp;V$6,Data_Table_1[[Full Name Theme Conc]:[Theme Ranking]],8,0))</f>
        <v/>
      </c>
      <c r="BS26" s="42" t="str">
        <f>IF($D26="","",VLOOKUP($A26&amp;W$6,Data_Table_1[[Full Name Theme Conc]:[Theme Ranking]],8,0))</f>
        <v/>
      </c>
      <c r="BT26" s="42" t="str">
        <f>IF($D26="","",VLOOKUP($A26&amp;X$6,Data_Table_1[[Full Name Theme Conc]:[Theme Ranking]],8,0))</f>
        <v/>
      </c>
      <c r="BU26" s="42" t="str">
        <f>IF($D26="","",VLOOKUP($A26&amp;Y$6,Data_Table_1[[Full Name Theme Conc]:[Theme Ranking]],8,0))</f>
        <v/>
      </c>
      <c r="BV26" s="42" t="str">
        <f>IF($D26="","",VLOOKUP($A26&amp;Z$6,Data_Table_1[[Full Name Theme Conc]:[Theme Ranking]],8,0))</f>
        <v/>
      </c>
      <c r="BW26" s="42" t="str">
        <f>IF($D26="","",VLOOKUP($A26&amp;AA$6,Data_Table_1[[Full Name Theme Conc]:[Theme Ranking]],8,0))</f>
        <v/>
      </c>
      <c r="BX26" s="42" t="str">
        <f>IF($D26="","",VLOOKUP($A26&amp;AB$6,Data_Table_1[[Full Name Theme Conc]:[Theme Ranking]],8,0))</f>
        <v/>
      </c>
      <c r="BY26" s="42" t="str">
        <f>IF($D26="","",VLOOKUP($A26&amp;AC$6,Data_Table_1[[Full Name Theme Conc]:[Theme Ranking]],8,0))</f>
        <v/>
      </c>
      <c r="BZ26" s="42" t="str">
        <f>IF($D26="","",VLOOKUP($A26&amp;AD$6,Data_Table_1[[Full Name Theme Conc]:[Theme Ranking]],8,0))</f>
        <v/>
      </c>
      <c r="CA26" s="42" t="str">
        <f>IF($D26="","",VLOOKUP($A26&amp;AE$6,Data_Table_1[[Full Name Theme Conc]:[Theme Ranking]],8,0))</f>
        <v/>
      </c>
      <c r="CB26" s="42" t="str">
        <f>IF($D26="","",VLOOKUP($A26&amp;AF$6,Data_Table_1[[Full Name Theme Conc]:[Theme Ranking]],8,0))</f>
        <v/>
      </c>
      <c r="CC26" s="42" t="str">
        <f>IF($D26="","",VLOOKUP($A26&amp;AG$6,Data_Table_1[[Full Name Theme Conc]:[Theme Ranking]],8,0))</f>
        <v/>
      </c>
      <c r="CD26" s="42" t="str">
        <f>IF($D26="","",VLOOKUP($A26&amp;AH$6,Data_Table_1[[Full Name Theme Conc]:[Theme Ranking]],8,0))</f>
        <v/>
      </c>
      <c r="CE26" s="42" t="str">
        <f>IF($D26="","",VLOOKUP($A26&amp;AI$6,Data_Table_1[[Full Name Theme Conc]:[Theme Ranking]],8,0))</f>
        <v/>
      </c>
      <c r="CF26" s="42" t="str">
        <f>IF($D26="","",VLOOKUP($A26&amp;AJ$6,Data_Table_1[[Full Name Theme Conc]:[Theme Ranking]],8,0))</f>
        <v/>
      </c>
      <c r="CG26" s="42" t="str">
        <f>IF($D26="","",VLOOKUP($A26&amp;AK$6,Data_Table_1[[Full Name Theme Conc]:[Theme Ranking]],8,0))</f>
        <v/>
      </c>
      <c r="CH26" s="42" t="str">
        <f>IF($D26="","",VLOOKUP($A26&amp;AL$6,Data_Table_1[[Full Name Theme Conc]:[Theme Ranking]],8,0))</f>
        <v/>
      </c>
      <c r="CI26" s="42" t="str">
        <f>IF($D26="","",VLOOKUP($A26&amp;AM$6,Data_Table_1[[Full Name Theme Conc]:[Theme Ranking]],8,0))</f>
        <v/>
      </c>
      <c r="CJ26" s="42" t="str">
        <f>IF($D26="","",VLOOKUP($A26&amp;AN$6,Data_Table_1[[Full Name Theme Conc]:[Theme Ranking]],8,0))</f>
        <v/>
      </c>
      <c r="CM26" s="42" t="str">
        <f>IF(AND(VLOOKUP($E$2,Theme_Ranges[],2,0)&lt;=BC26,VLOOKUP($E$2,Theme_Ranges[],3,0)&gt;=BC26),BC26,"")</f>
        <v/>
      </c>
      <c r="CN26" s="42" t="str">
        <f>IF(AND(VLOOKUP($E$2,Theme_Ranges[],2,0)&lt;=BD26,VLOOKUP($E$2,Theme_Ranges[],3,0)&gt;=BD26),BD26,"")</f>
        <v/>
      </c>
      <c r="CO26" s="42" t="str">
        <f>IF(AND(VLOOKUP($E$2,Theme_Ranges[],2,0)&lt;=BE26,VLOOKUP($E$2,Theme_Ranges[],3,0)&gt;=BE26),BE26,"")</f>
        <v/>
      </c>
      <c r="CP26" s="42" t="str">
        <f>IF(AND(VLOOKUP($E$2,Theme_Ranges[],2,0)&lt;=BF26,VLOOKUP($E$2,Theme_Ranges[],3,0)&gt;=BF26),BF26,"")</f>
        <v/>
      </c>
      <c r="CQ26" s="42" t="str">
        <f>IF(AND(VLOOKUP($E$2,Theme_Ranges[],2,0)&lt;=BG26,VLOOKUP($E$2,Theme_Ranges[],3,0)&gt;=BG26),BG26,"")</f>
        <v/>
      </c>
      <c r="CR26" s="42" t="str">
        <f>IF(AND(VLOOKUP($E$2,Theme_Ranges[],2,0)&lt;=BH26,VLOOKUP($E$2,Theme_Ranges[],3,0)&gt;=BH26),BH26,"")</f>
        <v/>
      </c>
      <c r="CS26" s="42" t="str">
        <f>IF(AND(VLOOKUP($E$2,Theme_Ranges[],2,0)&lt;=BI26,VLOOKUP($E$2,Theme_Ranges[],3,0)&gt;=BI26),BI26,"")</f>
        <v/>
      </c>
      <c r="CT26" s="42" t="str">
        <f>IF(AND(VLOOKUP($E$2,Theme_Ranges[],2,0)&lt;=BJ26,VLOOKUP($E$2,Theme_Ranges[],3,0)&gt;=BJ26),BJ26,"")</f>
        <v/>
      </c>
      <c r="CU26" s="42" t="str">
        <f>IF(AND(VLOOKUP($E$2,Theme_Ranges[],2,0)&lt;=BK26,VLOOKUP($E$2,Theme_Ranges[],3,0)&gt;=BK26),BK26,"")</f>
        <v/>
      </c>
      <c r="CV26" s="42" t="str">
        <f>IF(AND(VLOOKUP($E$2,Theme_Ranges[],2,0)&lt;=BL26,VLOOKUP($E$2,Theme_Ranges[],3,0)&gt;=BL26),BL26,"")</f>
        <v/>
      </c>
      <c r="CW26" s="42" t="str">
        <f>IF(AND(VLOOKUP($E$2,Theme_Ranges[],2,0)&lt;=BM26,VLOOKUP($E$2,Theme_Ranges[],3,0)&gt;=BM26),BM26,"")</f>
        <v/>
      </c>
      <c r="CX26" s="42" t="str">
        <f>IF(AND(VLOOKUP($E$2,Theme_Ranges[],2,0)&lt;=BN26,VLOOKUP($E$2,Theme_Ranges[],3,0)&gt;=BN26),BN26,"")</f>
        <v/>
      </c>
      <c r="CY26" s="42" t="str">
        <f>IF(AND(VLOOKUP($E$2,Theme_Ranges[],2,0)&lt;=BO26,VLOOKUP($E$2,Theme_Ranges[],3,0)&gt;=BO26),BO26,"")</f>
        <v/>
      </c>
      <c r="CZ26" s="42" t="str">
        <f>IF(AND(VLOOKUP($E$2,Theme_Ranges[],2,0)&lt;=BP26,VLOOKUP($E$2,Theme_Ranges[],3,0)&gt;=BP26),BP26,"")</f>
        <v/>
      </c>
      <c r="DA26" s="42" t="str">
        <f>IF(AND(VLOOKUP($E$2,Theme_Ranges[],2,0)&lt;=BQ26,VLOOKUP($E$2,Theme_Ranges[],3,0)&gt;=BQ26),BQ26,"")</f>
        <v/>
      </c>
      <c r="DB26" s="42" t="str">
        <f>IF(AND(VLOOKUP($E$2,Theme_Ranges[],2,0)&lt;=BR26,VLOOKUP($E$2,Theme_Ranges[],3,0)&gt;=BR26),BR26,"")</f>
        <v/>
      </c>
      <c r="DC26" s="42" t="str">
        <f>IF(AND(VLOOKUP($E$2,Theme_Ranges[],2,0)&lt;=BS26,VLOOKUP($E$2,Theme_Ranges[],3,0)&gt;=BS26),BS26,"")</f>
        <v/>
      </c>
      <c r="DD26" s="42" t="str">
        <f>IF(AND(VLOOKUP($E$2,Theme_Ranges[],2,0)&lt;=BT26,VLOOKUP($E$2,Theme_Ranges[],3,0)&gt;=BT26),BT26,"")</f>
        <v/>
      </c>
      <c r="DE26" s="42" t="str">
        <f>IF(AND(VLOOKUP($E$2,Theme_Ranges[],2,0)&lt;=BU26,VLOOKUP($E$2,Theme_Ranges[],3,0)&gt;=BU26),BU26,"")</f>
        <v/>
      </c>
      <c r="DF26" s="42" t="str">
        <f>IF(AND(VLOOKUP($E$2,Theme_Ranges[],2,0)&lt;=BV26,VLOOKUP($E$2,Theme_Ranges[],3,0)&gt;=BV26),BV26,"")</f>
        <v/>
      </c>
      <c r="DG26" s="42" t="str">
        <f>IF(AND(VLOOKUP($E$2,Theme_Ranges[],2,0)&lt;=BW26,VLOOKUP($E$2,Theme_Ranges[],3,0)&gt;=BW26),BW26,"")</f>
        <v/>
      </c>
      <c r="DH26" s="42" t="str">
        <f>IF(AND(VLOOKUP($E$2,Theme_Ranges[],2,0)&lt;=BX26,VLOOKUP($E$2,Theme_Ranges[],3,0)&gt;=BX26),BX26,"")</f>
        <v/>
      </c>
      <c r="DI26" s="42" t="str">
        <f>IF(AND(VLOOKUP($E$2,Theme_Ranges[],2,0)&lt;=BY26,VLOOKUP($E$2,Theme_Ranges[],3,0)&gt;=BY26),BY26,"")</f>
        <v/>
      </c>
      <c r="DJ26" s="42" t="str">
        <f>IF(AND(VLOOKUP($E$2,Theme_Ranges[],2,0)&lt;=BZ26,VLOOKUP($E$2,Theme_Ranges[],3,0)&gt;=BZ26),BZ26,"")</f>
        <v/>
      </c>
      <c r="DK26" s="42" t="str">
        <f>IF(AND(VLOOKUP($E$2,Theme_Ranges[],2,0)&lt;=CA26,VLOOKUP($E$2,Theme_Ranges[],3,0)&gt;=CA26),CA26,"")</f>
        <v/>
      </c>
      <c r="DL26" s="42" t="str">
        <f>IF(AND(VLOOKUP($E$2,Theme_Ranges[],2,0)&lt;=CB26,VLOOKUP($E$2,Theme_Ranges[],3,0)&gt;=CB26),CB26,"")</f>
        <v/>
      </c>
      <c r="DM26" s="42" t="str">
        <f>IF(AND(VLOOKUP($E$2,Theme_Ranges[],2,0)&lt;=CC26,VLOOKUP($E$2,Theme_Ranges[],3,0)&gt;=CC26),CC26,"")</f>
        <v/>
      </c>
      <c r="DN26" s="42" t="str">
        <f>IF(AND(VLOOKUP($E$2,Theme_Ranges[],2,0)&lt;=CD26,VLOOKUP($E$2,Theme_Ranges[],3,0)&gt;=CD26),CD26,"")</f>
        <v/>
      </c>
      <c r="DO26" s="42" t="str">
        <f>IF(AND(VLOOKUP($E$2,Theme_Ranges[],2,0)&lt;=CE26,VLOOKUP($E$2,Theme_Ranges[],3,0)&gt;=CE26),CE26,"")</f>
        <v/>
      </c>
      <c r="DP26" s="42" t="str">
        <f>IF(AND(VLOOKUP($E$2,Theme_Ranges[],2,0)&lt;=CF26,VLOOKUP($E$2,Theme_Ranges[],3,0)&gt;=CF26),CF26,"")</f>
        <v/>
      </c>
      <c r="DQ26" s="42" t="str">
        <f>IF(AND(VLOOKUP($E$2,Theme_Ranges[],2,0)&lt;=CG26,VLOOKUP($E$2,Theme_Ranges[],3,0)&gt;=CG26),CG26,"")</f>
        <v/>
      </c>
      <c r="DR26" s="42" t="str">
        <f>IF(AND(VLOOKUP($E$2,Theme_Ranges[],2,0)&lt;=CH26,VLOOKUP($E$2,Theme_Ranges[],3,0)&gt;=CH26),CH26,"")</f>
        <v/>
      </c>
      <c r="DS26" s="42" t="str">
        <f>IF(AND(VLOOKUP($E$2,Theme_Ranges[],2,0)&lt;=CI26,VLOOKUP($E$2,Theme_Ranges[],3,0)&gt;=CI26),CI26,"")</f>
        <v/>
      </c>
      <c r="DT26" s="42" t="str">
        <f>IF(AND(VLOOKUP($E$2,Theme_Ranges[],2,0)&lt;=CJ26,VLOOKUP($E$2,Theme_Ranges[],3,0)&gt;=CJ26),CJ26,"")</f>
        <v/>
      </c>
    </row>
    <row r="27" spans="1:124" ht="19.2" x14ac:dyDescent="0.5">
      <c r="A27" s="38" t="str">
        <f t="shared" si="36"/>
        <v xml:space="preserve"> </v>
      </c>
      <c r="B27" s="39" t="str">
        <f>IF('Raw Data'!B22="","",'Raw Data'!B22)</f>
        <v/>
      </c>
      <c r="C27" s="39" t="str">
        <f>IF('Raw Data'!C22="","",'Raw Data'!C22)</f>
        <v/>
      </c>
      <c r="D27" s="39" t="str">
        <f>IF('Raw Data'!D22="","",'Raw Data'!D22)</f>
        <v/>
      </c>
      <c r="E27" s="39" t="str">
        <f>IF('Raw Data'!E22="","",'Raw Data'!E22)</f>
        <v/>
      </c>
      <c r="F27" s="71"/>
      <c r="G27" s="41" t="str">
        <f>IF(OR(IFERROR(AND(VLOOKUP($E$2,Theme_Ranges[],2,0)&lt;=BC27,VLOOKUP($E$2,Theme_Ranges[],3,0)&gt;=BC27),FALSE),IFERROR(AND(VLOOKUP($E$3,Theme_Ranges[],2,0)&lt;=BC27,VLOOKUP($E$3,Theme_Ranges[],3,0)&gt;=BC27),FALSE)),BC27,"")</f>
        <v/>
      </c>
      <c r="H27" s="41" t="str">
        <f>IF(OR(IFERROR(AND(VLOOKUP($E$2,Theme_Ranges[],2,0)&lt;=BD27,VLOOKUP($E$2,Theme_Ranges[],3,0)&gt;=BD27),FALSE),IFERROR(AND(VLOOKUP($E$3,Theme_Ranges[],2,0)&lt;=BD27,VLOOKUP($E$3,Theme_Ranges[],3,0)&gt;=BD27),FALSE)),BD27,"")</f>
        <v/>
      </c>
      <c r="I27" s="41" t="str">
        <f>IF(OR(IFERROR(AND(VLOOKUP($E$2,Theme_Ranges[],2,0)&lt;=BE27,VLOOKUP($E$2,Theme_Ranges[],3,0)&gt;=BE27),FALSE),IFERROR(AND(VLOOKUP($E$3,Theme_Ranges[],2,0)&lt;=BE27,VLOOKUP($E$3,Theme_Ranges[],3,0)&gt;=BE27),FALSE)),BE27,"")</f>
        <v/>
      </c>
      <c r="J27" s="41" t="str">
        <f>IF(OR(IFERROR(AND(VLOOKUP($E$2,Theme_Ranges[],2,0)&lt;=BF27,VLOOKUP($E$2,Theme_Ranges[],3,0)&gt;=BF27),FALSE),IFERROR(AND(VLOOKUP($E$3,Theme_Ranges[],2,0)&lt;=BF27,VLOOKUP($E$3,Theme_Ranges[],3,0)&gt;=BF27),FALSE)),BF27,"")</f>
        <v/>
      </c>
      <c r="K27" s="41" t="str">
        <f>IF(OR(IFERROR(AND(VLOOKUP($E$2,Theme_Ranges[],2,0)&lt;=BG27,VLOOKUP($E$2,Theme_Ranges[],3,0)&gt;=BG27),FALSE),IFERROR(AND(VLOOKUP($E$3,Theme_Ranges[],2,0)&lt;=BG27,VLOOKUP($E$3,Theme_Ranges[],3,0)&gt;=BG27),FALSE)),BG27,"")</f>
        <v/>
      </c>
      <c r="L27" s="41" t="str">
        <f>IF(OR(IFERROR(AND(VLOOKUP($E$2,Theme_Ranges[],2,0)&lt;=BH27,VLOOKUP($E$2,Theme_Ranges[],3,0)&gt;=BH27),FALSE),IFERROR(AND(VLOOKUP($E$3,Theme_Ranges[],2,0)&lt;=BH27,VLOOKUP($E$3,Theme_Ranges[],3,0)&gt;=BH27),FALSE)),BH27,"")</f>
        <v/>
      </c>
      <c r="M27" s="41" t="str">
        <f>IF(OR(IFERROR(AND(VLOOKUP($E$2,Theme_Ranges[],2,0)&lt;=BI27,VLOOKUP($E$2,Theme_Ranges[],3,0)&gt;=BI27),FALSE),IFERROR(AND(VLOOKUP($E$3,Theme_Ranges[],2,0)&lt;=BI27,VLOOKUP($E$3,Theme_Ranges[],3,0)&gt;=BI27),FALSE)),BI27,"")</f>
        <v/>
      </c>
      <c r="N27" s="41" t="str">
        <f>IF(OR(IFERROR(AND(VLOOKUP($E$2,Theme_Ranges[],2,0)&lt;=BJ27,VLOOKUP($E$2,Theme_Ranges[],3,0)&gt;=BJ27),FALSE),IFERROR(AND(VLOOKUP($E$3,Theme_Ranges[],2,0)&lt;=BJ27,VLOOKUP($E$3,Theme_Ranges[],3,0)&gt;=BJ27),FALSE)),BJ27,"")</f>
        <v/>
      </c>
      <c r="O27" s="41" t="str">
        <f>IF(OR(IFERROR(AND(VLOOKUP($E$2,Theme_Ranges[],2,0)&lt;=BK27,VLOOKUP($E$2,Theme_Ranges[],3,0)&gt;=BK27),FALSE),IFERROR(AND(VLOOKUP($E$3,Theme_Ranges[],2,0)&lt;=BK27,VLOOKUP($E$3,Theme_Ranges[],3,0)&gt;=BK27),FALSE)),BK27,"")</f>
        <v/>
      </c>
      <c r="P27" s="41" t="str">
        <f>IF(OR(IFERROR(AND(VLOOKUP($E$2,Theme_Ranges[],2,0)&lt;=BL27,VLOOKUP($E$2,Theme_Ranges[],3,0)&gt;=BL27),FALSE),IFERROR(AND(VLOOKUP($E$3,Theme_Ranges[],2,0)&lt;=BL27,VLOOKUP($E$3,Theme_Ranges[],3,0)&gt;=BL27),FALSE)),BL27,"")</f>
        <v/>
      </c>
      <c r="Q27" s="41" t="str">
        <f>IF(OR(IFERROR(AND(VLOOKUP($E$2,Theme_Ranges[],2,0)&lt;=BM27,VLOOKUP($E$2,Theme_Ranges[],3,0)&gt;=BM27),FALSE),IFERROR(AND(VLOOKUP($E$3,Theme_Ranges[],2,0)&lt;=BM27,VLOOKUP($E$3,Theme_Ranges[],3,0)&gt;=BM27),FALSE)),BM27,"")</f>
        <v/>
      </c>
      <c r="R27" s="41" t="str">
        <f>IF(OR(IFERROR(AND(VLOOKUP($E$2,Theme_Ranges[],2,0)&lt;=BN27,VLOOKUP($E$2,Theme_Ranges[],3,0)&gt;=BN27),FALSE),IFERROR(AND(VLOOKUP($E$3,Theme_Ranges[],2,0)&lt;=BN27,VLOOKUP($E$3,Theme_Ranges[],3,0)&gt;=BN27),FALSE)),BN27,"")</f>
        <v/>
      </c>
      <c r="S27" s="41" t="str">
        <f>IF(OR(IFERROR(AND(VLOOKUP($E$2,Theme_Ranges[],2,0)&lt;=BO27,VLOOKUP($E$2,Theme_Ranges[],3,0)&gt;=BO27),FALSE),IFERROR(AND(VLOOKUP($E$3,Theme_Ranges[],2,0)&lt;=BO27,VLOOKUP($E$3,Theme_Ranges[],3,0)&gt;=BO27),FALSE)),BO27,"")</f>
        <v/>
      </c>
      <c r="T27" s="41" t="str">
        <f>IF(OR(IFERROR(AND(VLOOKUP($E$2,Theme_Ranges[],2,0)&lt;=BP27,VLOOKUP($E$2,Theme_Ranges[],3,0)&gt;=BP27),FALSE),IFERROR(AND(VLOOKUP($E$3,Theme_Ranges[],2,0)&lt;=BP27,VLOOKUP($E$3,Theme_Ranges[],3,0)&gt;=BP27),FALSE)),BP27,"")</f>
        <v/>
      </c>
      <c r="U27" s="41" t="str">
        <f>IF(OR(IFERROR(AND(VLOOKUP($E$2,Theme_Ranges[],2,0)&lt;=BQ27,VLOOKUP($E$2,Theme_Ranges[],3,0)&gt;=BQ27),FALSE),IFERROR(AND(VLOOKUP($E$3,Theme_Ranges[],2,0)&lt;=BQ27,VLOOKUP($E$3,Theme_Ranges[],3,0)&gt;=BQ27),FALSE)),BQ27,"")</f>
        <v/>
      </c>
      <c r="V27" s="41" t="str">
        <f>IF(OR(IFERROR(AND(VLOOKUP($E$2,Theme_Ranges[],2,0)&lt;=BR27,VLOOKUP($E$2,Theme_Ranges[],3,0)&gt;=BR27),FALSE),IFERROR(AND(VLOOKUP($E$3,Theme_Ranges[],2,0)&lt;=BR27,VLOOKUP($E$3,Theme_Ranges[],3,0)&gt;=BR27),FALSE)),BR27,"")</f>
        <v/>
      </c>
      <c r="W27" s="41" t="str">
        <f>IF(OR(IFERROR(AND(VLOOKUP($E$2,Theme_Ranges[],2,0)&lt;=BS27,VLOOKUP($E$2,Theme_Ranges[],3,0)&gt;=BS27),FALSE),IFERROR(AND(VLOOKUP($E$3,Theme_Ranges[],2,0)&lt;=BS27,VLOOKUP($E$3,Theme_Ranges[],3,0)&gt;=BS27),FALSE)),BS27,"")</f>
        <v/>
      </c>
      <c r="X27" s="41" t="str">
        <f>IF(OR(IFERROR(AND(VLOOKUP($E$2,Theme_Ranges[],2,0)&lt;=BT27,VLOOKUP($E$2,Theme_Ranges[],3,0)&gt;=BT27),FALSE),IFERROR(AND(VLOOKUP($E$3,Theme_Ranges[],2,0)&lt;=BT27,VLOOKUP($E$3,Theme_Ranges[],3,0)&gt;=BT27),FALSE)),BT27,"")</f>
        <v/>
      </c>
      <c r="Y27" s="41" t="str">
        <f>IF(OR(IFERROR(AND(VLOOKUP($E$2,Theme_Ranges[],2,0)&lt;=BU27,VLOOKUP($E$2,Theme_Ranges[],3,0)&gt;=BU27),FALSE),IFERROR(AND(VLOOKUP($E$3,Theme_Ranges[],2,0)&lt;=BU27,VLOOKUP($E$3,Theme_Ranges[],3,0)&gt;=BU27),FALSE)),BU27,"")</f>
        <v/>
      </c>
      <c r="Z27" s="41" t="str">
        <f>IF(OR(IFERROR(AND(VLOOKUP($E$2,Theme_Ranges[],2,0)&lt;=BV27,VLOOKUP($E$2,Theme_Ranges[],3,0)&gt;=BV27),FALSE),IFERROR(AND(VLOOKUP($E$3,Theme_Ranges[],2,0)&lt;=BV27,VLOOKUP($E$3,Theme_Ranges[],3,0)&gt;=BV27),FALSE)),BV27,"")</f>
        <v/>
      </c>
      <c r="AA27" s="41" t="str">
        <f>IF(OR(IFERROR(AND(VLOOKUP($E$2,Theme_Ranges[],2,0)&lt;=BW27,VLOOKUP($E$2,Theme_Ranges[],3,0)&gt;=BW27),FALSE),IFERROR(AND(VLOOKUP($E$3,Theme_Ranges[],2,0)&lt;=BW27,VLOOKUP($E$3,Theme_Ranges[],3,0)&gt;=BW27),FALSE)),BW27,"")</f>
        <v/>
      </c>
      <c r="AB27" s="41" t="str">
        <f>IF(OR(IFERROR(AND(VLOOKUP($E$2,Theme_Ranges[],2,0)&lt;=BX27,VLOOKUP($E$2,Theme_Ranges[],3,0)&gt;=BX27),FALSE),IFERROR(AND(VLOOKUP($E$3,Theme_Ranges[],2,0)&lt;=BX27,VLOOKUP($E$3,Theme_Ranges[],3,0)&gt;=BX27),FALSE)),BX27,"")</f>
        <v/>
      </c>
      <c r="AC27" s="41" t="str">
        <f>IF(OR(IFERROR(AND(VLOOKUP($E$2,Theme_Ranges[],2,0)&lt;=BY27,VLOOKUP($E$2,Theme_Ranges[],3,0)&gt;=BY27),FALSE),IFERROR(AND(VLOOKUP($E$3,Theme_Ranges[],2,0)&lt;=BY27,VLOOKUP($E$3,Theme_Ranges[],3,0)&gt;=BY27),FALSE)),BY27,"")</f>
        <v/>
      </c>
      <c r="AD27" s="41" t="str">
        <f>IF(OR(IFERROR(AND(VLOOKUP($E$2,Theme_Ranges[],2,0)&lt;=BZ27,VLOOKUP($E$2,Theme_Ranges[],3,0)&gt;=BZ27),FALSE),IFERROR(AND(VLOOKUP($E$3,Theme_Ranges[],2,0)&lt;=BZ27,VLOOKUP($E$3,Theme_Ranges[],3,0)&gt;=BZ27),FALSE)),BZ27,"")</f>
        <v/>
      </c>
      <c r="AE27" s="41" t="str">
        <f>IF(OR(IFERROR(AND(VLOOKUP($E$2,Theme_Ranges[],2,0)&lt;=CA27,VLOOKUP($E$2,Theme_Ranges[],3,0)&gt;=CA27),FALSE),IFERROR(AND(VLOOKUP($E$3,Theme_Ranges[],2,0)&lt;=CA27,VLOOKUP($E$3,Theme_Ranges[],3,0)&gt;=CA27),FALSE)),CA27,"")</f>
        <v/>
      </c>
      <c r="AF27" s="41" t="str">
        <f>IF(OR(IFERROR(AND(VLOOKUP($E$2,Theme_Ranges[],2,0)&lt;=CB27,VLOOKUP($E$2,Theme_Ranges[],3,0)&gt;=CB27),FALSE),IFERROR(AND(VLOOKUP($E$3,Theme_Ranges[],2,0)&lt;=CB27,VLOOKUP($E$3,Theme_Ranges[],3,0)&gt;=CB27),FALSE)),CB27,"")</f>
        <v/>
      </c>
      <c r="AG27" s="41" t="str">
        <f>IF(OR(IFERROR(AND(VLOOKUP($E$2,Theme_Ranges[],2,0)&lt;=CC27,VLOOKUP($E$2,Theme_Ranges[],3,0)&gt;=CC27),FALSE),IFERROR(AND(VLOOKUP($E$3,Theme_Ranges[],2,0)&lt;=CC27,VLOOKUP($E$3,Theme_Ranges[],3,0)&gt;=CC27),FALSE)),CC27,"")</f>
        <v/>
      </c>
      <c r="AH27" s="41" t="str">
        <f>IF(OR(IFERROR(AND(VLOOKUP($E$2,Theme_Ranges[],2,0)&lt;=CD27,VLOOKUP($E$2,Theme_Ranges[],3,0)&gt;=CD27),FALSE),IFERROR(AND(VLOOKUP($E$3,Theme_Ranges[],2,0)&lt;=CD27,VLOOKUP($E$3,Theme_Ranges[],3,0)&gt;=CD27),FALSE)),CD27,"")</f>
        <v/>
      </c>
      <c r="AI27" s="41" t="str">
        <f>IF(OR(IFERROR(AND(VLOOKUP($E$2,Theme_Ranges[],2,0)&lt;=CE27,VLOOKUP($E$2,Theme_Ranges[],3,0)&gt;=CE27),FALSE),IFERROR(AND(VLOOKUP($E$3,Theme_Ranges[],2,0)&lt;=CE27,VLOOKUP($E$3,Theme_Ranges[],3,0)&gt;=CE27),FALSE)),CE27,"")</f>
        <v/>
      </c>
      <c r="AJ27" s="41" t="str">
        <f>IF(OR(IFERROR(AND(VLOOKUP($E$2,Theme_Ranges[],2,0)&lt;=CF27,VLOOKUP($E$2,Theme_Ranges[],3,0)&gt;=CF27),FALSE),IFERROR(AND(VLOOKUP($E$3,Theme_Ranges[],2,0)&lt;=CF27,VLOOKUP($E$3,Theme_Ranges[],3,0)&gt;=CF27),FALSE)),CF27,"")</f>
        <v/>
      </c>
      <c r="AK27" s="41" t="str">
        <f>IF(OR(IFERROR(AND(VLOOKUP($E$2,Theme_Ranges[],2,0)&lt;=CG27,VLOOKUP($E$2,Theme_Ranges[],3,0)&gt;=CG27),FALSE),IFERROR(AND(VLOOKUP($E$3,Theme_Ranges[],2,0)&lt;=CG27,VLOOKUP($E$3,Theme_Ranges[],3,0)&gt;=CG27),FALSE)),CG27,"")</f>
        <v/>
      </c>
      <c r="AL27" s="41" t="str">
        <f>IF(OR(IFERROR(AND(VLOOKUP($E$2,Theme_Ranges[],2,0)&lt;=CH27,VLOOKUP($E$2,Theme_Ranges[],3,0)&gt;=CH27),FALSE),IFERROR(AND(VLOOKUP($E$3,Theme_Ranges[],2,0)&lt;=CH27,VLOOKUP($E$3,Theme_Ranges[],3,0)&gt;=CH27),FALSE)),CH27,"")</f>
        <v/>
      </c>
      <c r="AM27" s="41" t="str">
        <f>IF(OR(IFERROR(AND(VLOOKUP($E$2,Theme_Ranges[],2,0)&lt;=CI27,VLOOKUP($E$2,Theme_Ranges[],3,0)&gt;=CI27),FALSE),IFERROR(AND(VLOOKUP($E$3,Theme_Ranges[],2,0)&lt;=CI27,VLOOKUP($E$3,Theme_Ranges[],3,0)&gt;=CI27),FALSE)),CI27,"")</f>
        <v/>
      </c>
      <c r="AN27" s="41" t="str">
        <f>IF(OR(IFERROR(AND(VLOOKUP($E$2,Theme_Ranges[],2,0)&lt;=CJ27,VLOOKUP($E$2,Theme_Ranges[],3,0)&gt;=CJ27),FALSE),IFERROR(AND(VLOOKUP($E$3,Theme_Ranges[],2,0)&lt;=CJ27,VLOOKUP($E$3,Theme_Ranges[],3,0)&gt;=CJ27),FALSE)),CJ27,"")</f>
        <v/>
      </c>
      <c r="AO27" s="79"/>
      <c r="AP27" s="49" t="str">
        <f t="shared" si="46"/>
        <v/>
      </c>
      <c r="AQ27" s="50" t="str">
        <f t="shared" si="47"/>
        <v/>
      </c>
      <c r="AR27" s="50" t="str">
        <f t="shared" si="48"/>
        <v/>
      </c>
      <c r="AS27" s="51" t="str">
        <f t="shared" si="49"/>
        <v/>
      </c>
      <c r="AT27" s="40"/>
      <c r="AU27" s="40"/>
      <c r="AV27" s="5">
        <f>VLOOKUP($AV$8,Theme_Ranges[],3,0)</f>
        <v>5</v>
      </c>
      <c r="AW27" s="5">
        <f t="shared" si="50"/>
        <v>0</v>
      </c>
      <c r="AX27" s="5">
        <f t="shared" si="51"/>
        <v>0</v>
      </c>
      <c r="AY27" s="5">
        <f t="shared" si="52"/>
        <v>0</v>
      </c>
      <c r="AZ27" s="5">
        <f t="shared" si="53"/>
        <v>0</v>
      </c>
      <c r="BA27" s="5">
        <f t="shared" si="54"/>
        <v>0</v>
      </c>
      <c r="BB27" s="40"/>
      <c r="BC27" s="42" t="str">
        <f>IF($D27="","",VLOOKUP($A27&amp;G$6,Data_Table_1[[Full Name Theme Conc]:[Theme Ranking]],8,0))</f>
        <v/>
      </c>
      <c r="BD27" s="42" t="str">
        <f>IF($D27="","",VLOOKUP($A27&amp;H$6,Data_Table_1[[Full Name Theme Conc]:[Theme Ranking]],8,0))</f>
        <v/>
      </c>
      <c r="BE27" s="42" t="str">
        <f>IF($D27="","",VLOOKUP($A27&amp;I$6,Data_Table_1[[Full Name Theme Conc]:[Theme Ranking]],8,0))</f>
        <v/>
      </c>
      <c r="BF27" s="42" t="str">
        <f>IF($D27="","",VLOOKUP($A27&amp;J$6,Data_Table_1[[Full Name Theme Conc]:[Theme Ranking]],8,0))</f>
        <v/>
      </c>
      <c r="BG27" s="42" t="str">
        <f>IF($D27="","",VLOOKUP($A27&amp;K$6,Data_Table_1[[Full Name Theme Conc]:[Theme Ranking]],8,0))</f>
        <v/>
      </c>
      <c r="BH27" s="42" t="str">
        <f>IF($D27="","",VLOOKUP($A27&amp;L$6,Data_Table_1[[Full Name Theme Conc]:[Theme Ranking]],8,0))</f>
        <v/>
      </c>
      <c r="BI27" s="42" t="str">
        <f>IF($D27="","",VLOOKUP($A27&amp;M$6,Data_Table_1[[Full Name Theme Conc]:[Theme Ranking]],8,0))</f>
        <v/>
      </c>
      <c r="BJ27" s="42" t="str">
        <f>IF($D27="","",VLOOKUP($A27&amp;N$6,Data_Table_1[[Full Name Theme Conc]:[Theme Ranking]],8,0))</f>
        <v/>
      </c>
      <c r="BK27" s="42" t="str">
        <f>IF($D27="","",VLOOKUP($A27&amp;O$6,Data_Table_1[[Full Name Theme Conc]:[Theme Ranking]],8,0))</f>
        <v/>
      </c>
      <c r="BL27" s="42" t="str">
        <f>IF($D27="","",VLOOKUP($A27&amp;P$6,Data_Table_1[[Full Name Theme Conc]:[Theme Ranking]],8,0))</f>
        <v/>
      </c>
      <c r="BM27" s="42" t="str">
        <f>IF($D27="","",VLOOKUP($A27&amp;Q$6,Data_Table_1[[Full Name Theme Conc]:[Theme Ranking]],8,0))</f>
        <v/>
      </c>
      <c r="BN27" s="42" t="str">
        <f>IF($D27="","",VLOOKUP($A27&amp;R$6,Data_Table_1[[Full Name Theme Conc]:[Theme Ranking]],8,0))</f>
        <v/>
      </c>
      <c r="BO27" s="42" t="str">
        <f>IF($D27="","",VLOOKUP($A27&amp;S$6,Data_Table_1[[Full Name Theme Conc]:[Theme Ranking]],8,0))</f>
        <v/>
      </c>
      <c r="BP27" s="42" t="str">
        <f>IF($D27="","",VLOOKUP($A27&amp;T$6,Data_Table_1[[Full Name Theme Conc]:[Theme Ranking]],8,0))</f>
        <v/>
      </c>
      <c r="BQ27" s="42" t="str">
        <f>IF($D27="","",VLOOKUP($A27&amp;U$6,Data_Table_1[[Full Name Theme Conc]:[Theme Ranking]],8,0))</f>
        <v/>
      </c>
      <c r="BR27" s="42" t="str">
        <f>IF($D27="","",VLOOKUP($A27&amp;V$6,Data_Table_1[[Full Name Theme Conc]:[Theme Ranking]],8,0))</f>
        <v/>
      </c>
      <c r="BS27" s="42" t="str">
        <f>IF($D27="","",VLOOKUP($A27&amp;W$6,Data_Table_1[[Full Name Theme Conc]:[Theme Ranking]],8,0))</f>
        <v/>
      </c>
      <c r="BT27" s="42" t="str">
        <f>IF($D27="","",VLOOKUP($A27&amp;X$6,Data_Table_1[[Full Name Theme Conc]:[Theme Ranking]],8,0))</f>
        <v/>
      </c>
      <c r="BU27" s="42" t="str">
        <f>IF($D27="","",VLOOKUP($A27&amp;Y$6,Data_Table_1[[Full Name Theme Conc]:[Theme Ranking]],8,0))</f>
        <v/>
      </c>
      <c r="BV27" s="42" t="str">
        <f>IF($D27="","",VLOOKUP($A27&amp;Z$6,Data_Table_1[[Full Name Theme Conc]:[Theme Ranking]],8,0))</f>
        <v/>
      </c>
      <c r="BW27" s="42" t="str">
        <f>IF($D27="","",VLOOKUP($A27&amp;AA$6,Data_Table_1[[Full Name Theme Conc]:[Theme Ranking]],8,0))</f>
        <v/>
      </c>
      <c r="BX27" s="42" t="str">
        <f>IF($D27="","",VLOOKUP($A27&amp;AB$6,Data_Table_1[[Full Name Theme Conc]:[Theme Ranking]],8,0))</f>
        <v/>
      </c>
      <c r="BY27" s="42" t="str">
        <f>IF($D27="","",VLOOKUP($A27&amp;AC$6,Data_Table_1[[Full Name Theme Conc]:[Theme Ranking]],8,0))</f>
        <v/>
      </c>
      <c r="BZ27" s="42" t="str">
        <f>IF($D27="","",VLOOKUP($A27&amp;AD$6,Data_Table_1[[Full Name Theme Conc]:[Theme Ranking]],8,0))</f>
        <v/>
      </c>
      <c r="CA27" s="42" t="str">
        <f>IF($D27="","",VLOOKUP($A27&amp;AE$6,Data_Table_1[[Full Name Theme Conc]:[Theme Ranking]],8,0))</f>
        <v/>
      </c>
      <c r="CB27" s="42" t="str">
        <f>IF($D27="","",VLOOKUP($A27&amp;AF$6,Data_Table_1[[Full Name Theme Conc]:[Theme Ranking]],8,0))</f>
        <v/>
      </c>
      <c r="CC27" s="42" t="str">
        <f>IF($D27="","",VLOOKUP($A27&amp;AG$6,Data_Table_1[[Full Name Theme Conc]:[Theme Ranking]],8,0))</f>
        <v/>
      </c>
      <c r="CD27" s="42" t="str">
        <f>IF($D27="","",VLOOKUP($A27&amp;AH$6,Data_Table_1[[Full Name Theme Conc]:[Theme Ranking]],8,0))</f>
        <v/>
      </c>
      <c r="CE27" s="42" t="str">
        <f>IF($D27="","",VLOOKUP($A27&amp;AI$6,Data_Table_1[[Full Name Theme Conc]:[Theme Ranking]],8,0))</f>
        <v/>
      </c>
      <c r="CF27" s="42" t="str">
        <f>IF($D27="","",VLOOKUP($A27&amp;AJ$6,Data_Table_1[[Full Name Theme Conc]:[Theme Ranking]],8,0))</f>
        <v/>
      </c>
      <c r="CG27" s="42" t="str">
        <f>IF($D27="","",VLOOKUP($A27&amp;AK$6,Data_Table_1[[Full Name Theme Conc]:[Theme Ranking]],8,0))</f>
        <v/>
      </c>
      <c r="CH27" s="42" t="str">
        <f>IF($D27="","",VLOOKUP($A27&amp;AL$6,Data_Table_1[[Full Name Theme Conc]:[Theme Ranking]],8,0))</f>
        <v/>
      </c>
      <c r="CI27" s="42" t="str">
        <f>IF($D27="","",VLOOKUP($A27&amp;AM$6,Data_Table_1[[Full Name Theme Conc]:[Theme Ranking]],8,0))</f>
        <v/>
      </c>
      <c r="CJ27" s="42" t="str">
        <f>IF($D27="","",VLOOKUP($A27&amp;AN$6,Data_Table_1[[Full Name Theme Conc]:[Theme Ranking]],8,0))</f>
        <v/>
      </c>
      <c r="CM27" s="42" t="str">
        <f>IF(AND(VLOOKUP($E$2,Theme_Ranges[],2,0)&lt;=BC27,VLOOKUP($E$2,Theme_Ranges[],3,0)&gt;=BC27),BC27,"")</f>
        <v/>
      </c>
      <c r="CN27" s="42" t="str">
        <f>IF(AND(VLOOKUP($E$2,Theme_Ranges[],2,0)&lt;=BD27,VLOOKUP($E$2,Theme_Ranges[],3,0)&gt;=BD27),BD27,"")</f>
        <v/>
      </c>
      <c r="CO27" s="42" t="str">
        <f>IF(AND(VLOOKUP($E$2,Theme_Ranges[],2,0)&lt;=BE27,VLOOKUP($E$2,Theme_Ranges[],3,0)&gt;=BE27),BE27,"")</f>
        <v/>
      </c>
      <c r="CP27" s="42" t="str">
        <f>IF(AND(VLOOKUP($E$2,Theme_Ranges[],2,0)&lt;=BF27,VLOOKUP($E$2,Theme_Ranges[],3,0)&gt;=BF27),BF27,"")</f>
        <v/>
      </c>
      <c r="CQ27" s="42" t="str">
        <f>IF(AND(VLOOKUP($E$2,Theme_Ranges[],2,0)&lt;=BG27,VLOOKUP($E$2,Theme_Ranges[],3,0)&gt;=BG27),BG27,"")</f>
        <v/>
      </c>
      <c r="CR27" s="42" t="str">
        <f>IF(AND(VLOOKUP($E$2,Theme_Ranges[],2,0)&lt;=BH27,VLOOKUP($E$2,Theme_Ranges[],3,0)&gt;=BH27),BH27,"")</f>
        <v/>
      </c>
      <c r="CS27" s="42" t="str">
        <f>IF(AND(VLOOKUP($E$2,Theme_Ranges[],2,0)&lt;=BI27,VLOOKUP($E$2,Theme_Ranges[],3,0)&gt;=BI27),BI27,"")</f>
        <v/>
      </c>
      <c r="CT27" s="42" t="str">
        <f>IF(AND(VLOOKUP($E$2,Theme_Ranges[],2,0)&lt;=BJ27,VLOOKUP($E$2,Theme_Ranges[],3,0)&gt;=BJ27),BJ27,"")</f>
        <v/>
      </c>
      <c r="CU27" s="42" t="str">
        <f>IF(AND(VLOOKUP($E$2,Theme_Ranges[],2,0)&lt;=BK27,VLOOKUP($E$2,Theme_Ranges[],3,0)&gt;=BK27),BK27,"")</f>
        <v/>
      </c>
      <c r="CV27" s="42" t="str">
        <f>IF(AND(VLOOKUP($E$2,Theme_Ranges[],2,0)&lt;=BL27,VLOOKUP($E$2,Theme_Ranges[],3,0)&gt;=BL27),BL27,"")</f>
        <v/>
      </c>
      <c r="CW27" s="42" t="str">
        <f>IF(AND(VLOOKUP($E$2,Theme_Ranges[],2,0)&lt;=BM27,VLOOKUP($E$2,Theme_Ranges[],3,0)&gt;=BM27),BM27,"")</f>
        <v/>
      </c>
      <c r="CX27" s="42" t="str">
        <f>IF(AND(VLOOKUP($E$2,Theme_Ranges[],2,0)&lt;=BN27,VLOOKUP($E$2,Theme_Ranges[],3,0)&gt;=BN27),BN27,"")</f>
        <v/>
      </c>
      <c r="CY27" s="42" t="str">
        <f>IF(AND(VLOOKUP($E$2,Theme_Ranges[],2,0)&lt;=BO27,VLOOKUP($E$2,Theme_Ranges[],3,0)&gt;=BO27),BO27,"")</f>
        <v/>
      </c>
      <c r="CZ27" s="42" t="str">
        <f>IF(AND(VLOOKUP($E$2,Theme_Ranges[],2,0)&lt;=BP27,VLOOKUP($E$2,Theme_Ranges[],3,0)&gt;=BP27),BP27,"")</f>
        <v/>
      </c>
      <c r="DA27" s="42" t="str">
        <f>IF(AND(VLOOKUP($E$2,Theme_Ranges[],2,0)&lt;=BQ27,VLOOKUP($E$2,Theme_Ranges[],3,0)&gt;=BQ27),BQ27,"")</f>
        <v/>
      </c>
      <c r="DB27" s="42" t="str">
        <f>IF(AND(VLOOKUP($E$2,Theme_Ranges[],2,0)&lt;=BR27,VLOOKUP($E$2,Theme_Ranges[],3,0)&gt;=BR27),BR27,"")</f>
        <v/>
      </c>
      <c r="DC27" s="42" t="str">
        <f>IF(AND(VLOOKUP($E$2,Theme_Ranges[],2,0)&lt;=BS27,VLOOKUP($E$2,Theme_Ranges[],3,0)&gt;=BS27),BS27,"")</f>
        <v/>
      </c>
      <c r="DD27" s="42" t="str">
        <f>IF(AND(VLOOKUP($E$2,Theme_Ranges[],2,0)&lt;=BT27,VLOOKUP($E$2,Theme_Ranges[],3,0)&gt;=BT27),BT27,"")</f>
        <v/>
      </c>
      <c r="DE27" s="42" t="str">
        <f>IF(AND(VLOOKUP($E$2,Theme_Ranges[],2,0)&lt;=BU27,VLOOKUP($E$2,Theme_Ranges[],3,0)&gt;=BU27),BU27,"")</f>
        <v/>
      </c>
      <c r="DF27" s="42" t="str">
        <f>IF(AND(VLOOKUP($E$2,Theme_Ranges[],2,0)&lt;=BV27,VLOOKUP($E$2,Theme_Ranges[],3,0)&gt;=BV27),BV27,"")</f>
        <v/>
      </c>
      <c r="DG27" s="42" t="str">
        <f>IF(AND(VLOOKUP($E$2,Theme_Ranges[],2,0)&lt;=BW27,VLOOKUP($E$2,Theme_Ranges[],3,0)&gt;=BW27),BW27,"")</f>
        <v/>
      </c>
      <c r="DH27" s="42" t="str">
        <f>IF(AND(VLOOKUP($E$2,Theme_Ranges[],2,0)&lt;=BX27,VLOOKUP($E$2,Theme_Ranges[],3,0)&gt;=BX27),BX27,"")</f>
        <v/>
      </c>
      <c r="DI27" s="42" t="str">
        <f>IF(AND(VLOOKUP($E$2,Theme_Ranges[],2,0)&lt;=BY27,VLOOKUP($E$2,Theme_Ranges[],3,0)&gt;=BY27),BY27,"")</f>
        <v/>
      </c>
      <c r="DJ27" s="42" t="str">
        <f>IF(AND(VLOOKUP($E$2,Theme_Ranges[],2,0)&lt;=BZ27,VLOOKUP($E$2,Theme_Ranges[],3,0)&gt;=BZ27),BZ27,"")</f>
        <v/>
      </c>
      <c r="DK27" s="42" t="str">
        <f>IF(AND(VLOOKUP($E$2,Theme_Ranges[],2,0)&lt;=CA27,VLOOKUP($E$2,Theme_Ranges[],3,0)&gt;=CA27),CA27,"")</f>
        <v/>
      </c>
      <c r="DL27" s="42" t="str">
        <f>IF(AND(VLOOKUP($E$2,Theme_Ranges[],2,0)&lt;=CB27,VLOOKUP($E$2,Theme_Ranges[],3,0)&gt;=CB27),CB27,"")</f>
        <v/>
      </c>
      <c r="DM27" s="42" t="str">
        <f>IF(AND(VLOOKUP($E$2,Theme_Ranges[],2,0)&lt;=CC27,VLOOKUP($E$2,Theme_Ranges[],3,0)&gt;=CC27),CC27,"")</f>
        <v/>
      </c>
      <c r="DN27" s="42" t="str">
        <f>IF(AND(VLOOKUP($E$2,Theme_Ranges[],2,0)&lt;=CD27,VLOOKUP($E$2,Theme_Ranges[],3,0)&gt;=CD27),CD27,"")</f>
        <v/>
      </c>
      <c r="DO27" s="42" t="str">
        <f>IF(AND(VLOOKUP($E$2,Theme_Ranges[],2,0)&lt;=CE27,VLOOKUP($E$2,Theme_Ranges[],3,0)&gt;=CE27),CE27,"")</f>
        <v/>
      </c>
      <c r="DP27" s="42" t="str">
        <f>IF(AND(VLOOKUP($E$2,Theme_Ranges[],2,0)&lt;=CF27,VLOOKUP($E$2,Theme_Ranges[],3,0)&gt;=CF27),CF27,"")</f>
        <v/>
      </c>
      <c r="DQ27" s="42" t="str">
        <f>IF(AND(VLOOKUP($E$2,Theme_Ranges[],2,0)&lt;=CG27,VLOOKUP($E$2,Theme_Ranges[],3,0)&gt;=CG27),CG27,"")</f>
        <v/>
      </c>
      <c r="DR27" s="42" t="str">
        <f>IF(AND(VLOOKUP($E$2,Theme_Ranges[],2,0)&lt;=CH27,VLOOKUP($E$2,Theme_Ranges[],3,0)&gt;=CH27),CH27,"")</f>
        <v/>
      </c>
      <c r="DS27" s="42" t="str">
        <f>IF(AND(VLOOKUP($E$2,Theme_Ranges[],2,0)&lt;=CI27,VLOOKUP($E$2,Theme_Ranges[],3,0)&gt;=CI27),CI27,"")</f>
        <v/>
      </c>
      <c r="DT27" s="42" t="str">
        <f>IF(AND(VLOOKUP($E$2,Theme_Ranges[],2,0)&lt;=CJ27,VLOOKUP($E$2,Theme_Ranges[],3,0)&gt;=CJ27),CJ27,"")</f>
        <v/>
      </c>
    </row>
    <row r="28" spans="1:124" ht="19.2" x14ac:dyDescent="0.5">
      <c r="A28" s="38" t="str">
        <f t="shared" si="36"/>
        <v xml:space="preserve"> </v>
      </c>
      <c r="B28" s="39" t="str">
        <f>IF('Raw Data'!B23="","",'Raw Data'!B23)</f>
        <v/>
      </c>
      <c r="C28" s="39" t="str">
        <f>IF('Raw Data'!C23="","",'Raw Data'!C23)</f>
        <v/>
      </c>
      <c r="D28" s="39" t="str">
        <f>IF('Raw Data'!D23="","",'Raw Data'!D23)</f>
        <v/>
      </c>
      <c r="E28" s="39" t="str">
        <f>IF('Raw Data'!E23="","",'Raw Data'!E23)</f>
        <v/>
      </c>
      <c r="F28" s="71"/>
      <c r="G28" s="41" t="str">
        <f>IF(OR(IFERROR(AND(VLOOKUP($E$2,Theme_Ranges[],2,0)&lt;=BC28,VLOOKUP($E$2,Theme_Ranges[],3,0)&gt;=BC28),FALSE),IFERROR(AND(VLOOKUP($E$3,Theme_Ranges[],2,0)&lt;=BC28,VLOOKUP($E$3,Theme_Ranges[],3,0)&gt;=BC28),FALSE)),BC28,"")</f>
        <v/>
      </c>
      <c r="H28" s="41" t="str">
        <f>IF(OR(IFERROR(AND(VLOOKUP($E$2,Theme_Ranges[],2,0)&lt;=BD28,VLOOKUP($E$2,Theme_Ranges[],3,0)&gt;=BD28),FALSE),IFERROR(AND(VLOOKUP($E$3,Theme_Ranges[],2,0)&lt;=BD28,VLOOKUP($E$3,Theme_Ranges[],3,0)&gt;=BD28),FALSE)),BD28,"")</f>
        <v/>
      </c>
      <c r="I28" s="41" t="str">
        <f>IF(OR(IFERROR(AND(VLOOKUP($E$2,Theme_Ranges[],2,0)&lt;=BE28,VLOOKUP($E$2,Theme_Ranges[],3,0)&gt;=BE28),FALSE),IFERROR(AND(VLOOKUP($E$3,Theme_Ranges[],2,0)&lt;=BE28,VLOOKUP($E$3,Theme_Ranges[],3,0)&gt;=BE28),FALSE)),BE28,"")</f>
        <v/>
      </c>
      <c r="J28" s="41" t="str">
        <f>IF(OR(IFERROR(AND(VLOOKUP($E$2,Theme_Ranges[],2,0)&lt;=BF28,VLOOKUP($E$2,Theme_Ranges[],3,0)&gt;=BF28),FALSE),IFERROR(AND(VLOOKUP($E$3,Theme_Ranges[],2,0)&lt;=BF28,VLOOKUP($E$3,Theme_Ranges[],3,0)&gt;=BF28),FALSE)),BF28,"")</f>
        <v/>
      </c>
      <c r="K28" s="41" t="str">
        <f>IF(OR(IFERROR(AND(VLOOKUP($E$2,Theme_Ranges[],2,0)&lt;=BG28,VLOOKUP($E$2,Theme_Ranges[],3,0)&gt;=BG28),FALSE),IFERROR(AND(VLOOKUP($E$3,Theme_Ranges[],2,0)&lt;=BG28,VLOOKUP($E$3,Theme_Ranges[],3,0)&gt;=BG28),FALSE)),BG28,"")</f>
        <v/>
      </c>
      <c r="L28" s="41" t="str">
        <f>IF(OR(IFERROR(AND(VLOOKUP($E$2,Theme_Ranges[],2,0)&lt;=BH28,VLOOKUP($E$2,Theme_Ranges[],3,0)&gt;=BH28),FALSE),IFERROR(AND(VLOOKUP($E$3,Theme_Ranges[],2,0)&lt;=BH28,VLOOKUP($E$3,Theme_Ranges[],3,0)&gt;=BH28),FALSE)),BH28,"")</f>
        <v/>
      </c>
      <c r="M28" s="41" t="str">
        <f>IF(OR(IFERROR(AND(VLOOKUP($E$2,Theme_Ranges[],2,0)&lt;=BI28,VLOOKUP($E$2,Theme_Ranges[],3,0)&gt;=BI28),FALSE),IFERROR(AND(VLOOKUP($E$3,Theme_Ranges[],2,0)&lt;=BI28,VLOOKUP($E$3,Theme_Ranges[],3,0)&gt;=BI28),FALSE)),BI28,"")</f>
        <v/>
      </c>
      <c r="N28" s="41" t="str">
        <f>IF(OR(IFERROR(AND(VLOOKUP($E$2,Theme_Ranges[],2,0)&lt;=BJ28,VLOOKUP($E$2,Theme_Ranges[],3,0)&gt;=BJ28),FALSE),IFERROR(AND(VLOOKUP($E$3,Theme_Ranges[],2,0)&lt;=BJ28,VLOOKUP($E$3,Theme_Ranges[],3,0)&gt;=BJ28),FALSE)),BJ28,"")</f>
        <v/>
      </c>
      <c r="O28" s="41" t="str">
        <f>IF(OR(IFERROR(AND(VLOOKUP($E$2,Theme_Ranges[],2,0)&lt;=BK28,VLOOKUP($E$2,Theme_Ranges[],3,0)&gt;=BK28),FALSE),IFERROR(AND(VLOOKUP($E$3,Theme_Ranges[],2,0)&lt;=BK28,VLOOKUP($E$3,Theme_Ranges[],3,0)&gt;=BK28),FALSE)),BK28,"")</f>
        <v/>
      </c>
      <c r="P28" s="41" t="str">
        <f>IF(OR(IFERROR(AND(VLOOKUP($E$2,Theme_Ranges[],2,0)&lt;=BL28,VLOOKUP($E$2,Theme_Ranges[],3,0)&gt;=BL28),FALSE),IFERROR(AND(VLOOKUP($E$3,Theme_Ranges[],2,0)&lt;=BL28,VLOOKUP($E$3,Theme_Ranges[],3,0)&gt;=BL28),FALSE)),BL28,"")</f>
        <v/>
      </c>
      <c r="Q28" s="41" t="str">
        <f>IF(OR(IFERROR(AND(VLOOKUP($E$2,Theme_Ranges[],2,0)&lt;=BM28,VLOOKUP($E$2,Theme_Ranges[],3,0)&gt;=BM28),FALSE),IFERROR(AND(VLOOKUP($E$3,Theme_Ranges[],2,0)&lt;=BM28,VLOOKUP($E$3,Theme_Ranges[],3,0)&gt;=BM28),FALSE)),BM28,"")</f>
        <v/>
      </c>
      <c r="R28" s="41" t="str">
        <f>IF(OR(IFERROR(AND(VLOOKUP($E$2,Theme_Ranges[],2,0)&lt;=BN28,VLOOKUP($E$2,Theme_Ranges[],3,0)&gt;=BN28),FALSE),IFERROR(AND(VLOOKUP($E$3,Theme_Ranges[],2,0)&lt;=BN28,VLOOKUP($E$3,Theme_Ranges[],3,0)&gt;=BN28),FALSE)),BN28,"")</f>
        <v/>
      </c>
      <c r="S28" s="41" t="str">
        <f>IF(OR(IFERROR(AND(VLOOKUP($E$2,Theme_Ranges[],2,0)&lt;=BO28,VLOOKUP($E$2,Theme_Ranges[],3,0)&gt;=BO28),FALSE),IFERROR(AND(VLOOKUP($E$3,Theme_Ranges[],2,0)&lt;=BO28,VLOOKUP($E$3,Theme_Ranges[],3,0)&gt;=BO28),FALSE)),BO28,"")</f>
        <v/>
      </c>
      <c r="T28" s="41" t="str">
        <f>IF(OR(IFERROR(AND(VLOOKUP($E$2,Theme_Ranges[],2,0)&lt;=BP28,VLOOKUP($E$2,Theme_Ranges[],3,0)&gt;=BP28),FALSE),IFERROR(AND(VLOOKUP($E$3,Theme_Ranges[],2,0)&lt;=BP28,VLOOKUP($E$3,Theme_Ranges[],3,0)&gt;=BP28),FALSE)),BP28,"")</f>
        <v/>
      </c>
      <c r="U28" s="41" t="str">
        <f>IF(OR(IFERROR(AND(VLOOKUP($E$2,Theme_Ranges[],2,0)&lt;=BQ28,VLOOKUP($E$2,Theme_Ranges[],3,0)&gt;=BQ28),FALSE),IFERROR(AND(VLOOKUP($E$3,Theme_Ranges[],2,0)&lt;=BQ28,VLOOKUP($E$3,Theme_Ranges[],3,0)&gt;=BQ28),FALSE)),BQ28,"")</f>
        <v/>
      </c>
      <c r="V28" s="41" t="str">
        <f>IF(OR(IFERROR(AND(VLOOKUP($E$2,Theme_Ranges[],2,0)&lt;=BR28,VLOOKUP($E$2,Theme_Ranges[],3,0)&gt;=BR28),FALSE),IFERROR(AND(VLOOKUP($E$3,Theme_Ranges[],2,0)&lt;=BR28,VLOOKUP($E$3,Theme_Ranges[],3,0)&gt;=BR28),FALSE)),BR28,"")</f>
        <v/>
      </c>
      <c r="W28" s="41" t="str">
        <f>IF(OR(IFERROR(AND(VLOOKUP($E$2,Theme_Ranges[],2,0)&lt;=BS28,VLOOKUP($E$2,Theme_Ranges[],3,0)&gt;=BS28),FALSE),IFERROR(AND(VLOOKUP($E$3,Theme_Ranges[],2,0)&lt;=BS28,VLOOKUP($E$3,Theme_Ranges[],3,0)&gt;=BS28),FALSE)),BS28,"")</f>
        <v/>
      </c>
      <c r="X28" s="41" t="str">
        <f>IF(OR(IFERROR(AND(VLOOKUP($E$2,Theme_Ranges[],2,0)&lt;=BT28,VLOOKUP($E$2,Theme_Ranges[],3,0)&gt;=BT28),FALSE),IFERROR(AND(VLOOKUP($E$3,Theme_Ranges[],2,0)&lt;=BT28,VLOOKUP($E$3,Theme_Ranges[],3,0)&gt;=BT28),FALSE)),BT28,"")</f>
        <v/>
      </c>
      <c r="Y28" s="41" t="str">
        <f>IF(OR(IFERROR(AND(VLOOKUP($E$2,Theme_Ranges[],2,0)&lt;=BU28,VLOOKUP($E$2,Theme_Ranges[],3,0)&gt;=BU28),FALSE),IFERROR(AND(VLOOKUP($E$3,Theme_Ranges[],2,0)&lt;=BU28,VLOOKUP($E$3,Theme_Ranges[],3,0)&gt;=BU28),FALSE)),BU28,"")</f>
        <v/>
      </c>
      <c r="Z28" s="41" t="str">
        <f>IF(OR(IFERROR(AND(VLOOKUP($E$2,Theme_Ranges[],2,0)&lt;=BV28,VLOOKUP($E$2,Theme_Ranges[],3,0)&gt;=BV28),FALSE),IFERROR(AND(VLOOKUP($E$3,Theme_Ranges[],2,0)&lt;=BV28,VLOOKUP($E$3,Theme_Ranges[],3,0)&gt;=BV28),FALSE)),BV28,"")</f>
        <v/>
      </c>
      <c r="AA28" s="41" t="str">
        <f>IF(OR(IFERROR(AND(VLOOKUP($E$2,Theme_Ranges[],2,0)&lt;=BW28,VLOOKUP($E$2,Theme_Ranges[],3,0)&gt;=BW28),FALSE),IFERROR(AND(VLOOKUP($E$3,Theme_Ranges[],2,0)&lt;=BW28,VLOOKUP($E$3,Theme_Ranges[],3,0)&gt;=BW28),FALSE)),BW28,"")</f>
        <v/>
      </c>
      <c r="AB28" s="41" t="str">
        <f>IF(OR(IFERROR(AND(VLOOKUP($E$2,Theme_Ranges[],2,0)&lt;=BX28,VLOOKUP($E$2,Theme_Ranges[],3,0)&gt;=BX28),FALSE),IFERROR(AND(VLOOKUP($E$3,Theme_Ranges[],2,0)&lt;=BX28,VLOOKUP($E$3,Theme_Ranges[],3,0)&gt;=BX28),FALSE)),BX28,"")</f>
        <v/>
      </c>
      <c r="AC28" s="41" t="str">
        <f>IF(OR(IFERROR(AND(VLOOKUP($E$2,Theme_Ranges[],2,0)&lt;=BY28,VLOOKUP($E$2,Theme_Ranges[],3,0)&gt;=BY28),FALSE),IFERROR(AND(VLOOKUP($E$3,Theme_Ranges[],2,0)&lt;=BY28,VLOOKUP($E$3,Theme_Ranges[],3,0)&gt;=BY28),FALSE)),BY28,"")</f>
        <v/>
      </c>
      <c r="AD28" s="41" t="str">
        <f>IF(OR(IFERROR(AND(VLOOKUP($E$2,Theme_Ranges[],2,0)&lt;=BZ28,VLOOKUP($E$2,Theme_Ranges[],3,0)&gt;=BZ28),FALSE),IFERROR(AND(VLOOKUP($E$3,Theme_Ranges[],2,0)&lt;=BZ28,VLOOKUP($E$3,Theme_Ranges[],3,0)&gt;=BZ28),FALSE)),BZ28,"")</f>
        <v/>
      </c>
      <c r="AE28" s="41" t="str">
        <f>IF(OR(IFERROR(AND(VLOOKUP($E$2,Theme_Ranges[],2,0)&lt;=CA28,VLOOKUP($E$2,Theme_Ranges[],3,0)&gt;=CA28),FALSE),IFERROR(AND(VLOOKUP($E$3,Theme_Ranges[],2,0)&lt;=CA28,VLOOKUP($E$3,Theme_Ranges[],3,0)&gt;=CA28),FALSE)),CA28,"")</f>
        <v/>
      </c>
      <c r="AF28" s="41" t="str">
        <f>IF(OR(IFERROR(AND(VLOOKUP($E$2,Theme_Ranges[],2,0)&lt;=CB28,VLOOKUP($E$2,Theme_Ranges[],3,0)&gt;=CB28),FALSE),IFERROR(AND(VLOOKUP($E$3,Theme_Ranges[],2,0)&lt;=CB28,VLOOKUP($E$3,Theme_Ranges[],3,0)&gt;=CB28),FALSE)),CB28,"")</f>
        <v/>
      </c>
      <c r="AG28" s="41" t="str">
        <f>IF(OR(IFERROR(AND(VLOOKUP($E$2,Theme_Ranges[],2,0)&lt;=CC28,VLOOKUP($E$2,Theme_Ranges[],3,0)&gt;=CC28),FALSE),IFERROR(AND(VLOOKUP($E$3,Theme_Ranges[],2,0)&lt;=CC28,VLOOKUP($E$3,Theme_Ranges[],3,0)&gt;=CC28),FALSE)),CC28,"")</f>
        <v/>
      </c>
      <c r="AH28" s="41" t="str">
        <f>IF(OR(IFERROR(AND(VLOOKUP($E$2,Theme_Ranges[],2,0)&lt;=CD28,VLOOKUP($E$2,Theme_Ranges[],3,0)&gt;=CD28),FALSE),IFERROR(AND(VLOOKUP($E$3,Theme_Ranges[],2,0)&lt;=CD28,VLOOKUP($E$3,Theme_Ranges[],3,0)&gt;=CD28),FALSE)),CD28,"")</f>
        <v/>
      </c>
      <c r="AI28" s="41" t="str">
        <f>IF(OR(IFERROR(AND(VLOOKUP($E$2,Theme_Ranges[],2,0)&lt;=CE28,VLOOKUP($E$2,Theme_Ranges[],3,0)&gt;=CE28),FALSE),IFERROR(AND(VLOOKUP($E$3,Theme_Ranges[],2,0)&lt;=CE28,VLOOKUP($E$3,Theme_Ranges[],3,0)&gt;=CE28),FALSE)),CE28,"")</f>
        <v/>
      </c>
      <c r="AJ28" s="41" t="str">
        <f>IF(OR(IFERROR(AND(VLOOKUP($E$2,Theme_Ranges[],2,0)&lt;=CF28,VLOOKUP($E$2,Theme_Ranges[],3,0)&gt;=CF28),FALSE),IFERROR(AND(VLOOKUP($E$3,Theme_Ranges[],2,0)&lt;=CF28,VLOOKUP($E$3,Theme_Ranges[],3,0)&gt;=CF28),FALSE)),CF28,"")</f>
        <v/>
      </c>
      <c r="AK28" s="41" t="str">
        <f>IF(OR(IFERROR(AND(VLOOKUP($E$2,Theme_Ranges[],2,0)&lt;=CG28,VLOOKUP($E$2,Theme_Ranges[],3,0)&gt;=CG28),FALSE),IFERROR(AND(VLOOKUP($E$3,Theme_Ranges[],2,0)&lt;=CG28,VLOOKUP($E$3,Theme_Ranges[],3,0)&gt;=CG28),FALSE)),CG28,"")</f>
        <v/>
      </c>
      <c r="AL28" s="41" t="str">
        <f>IF(OR(IFERROR(AND(VLOOKUP($E$2,Theme_Ranges[],2,0)&lt;=CH28,VLOOKUP($E$2,Theme_Ranges[],3,0)&gt;=CH28),FALSE),IFERROR(AND(VLOOKUP($E$3,Theme_Ranges[],2,0)&lt;=CH28,VLOOKUP($E$3,Theme_Ranges[],3,0)&gt;=CH28),FALSE)),CH28,"")</f>
        <v/>
      </c>
      <c r="AM28" s="41" t="str">
        <f>IF(OR(IFERROR(AND(VLOOKUP($E$2,Theme_Ranges[],2,0)&lt;=CI28,VLOOKUP($E$2,Theme_Ranges[],3,0)&gt;=CI28),FALSE),IFERROR(AND(VLOOKUP($E$3,Theme_Ranges[],2,0)&lt;=CI28,VLOOKUP($E$3,Theme_Ranges[],3,0)&gt;=CI28),FALSE)),CI28,"")</f>
        <v/>
      </c>
      <c r="AN28" s="41" t="str">
        <f>IF(OR(IFERROR(AND(VLOOKUP($E$2,Theme_Ranges[],2,0)&lt;=CJ28,VLOOKUP($E$2,Theme_Ranges[],3,0)&gt;=CJ28),FALSE),IFERROR(AND(VLOOKUP($E$3,Theme_Ranges[],2,0)&lt;=CJ28,VLOOKUP($E$3,Theme_Ranges[],3,0)&gt;=CJ28),FALSE)),CJ28,"")</f>
        <v/>
      </c>
      <c r="AO28" s="79"/>
      <c r="AP28" s="49" t="str">
        <f t="shared" si="46"/>
        <v/>
      </c>
      <c r="AQ28" s="50" t="str">
        <f t="shared" si="47"/>
        <v/>
      </c>
      <c r="AR28" s="50" t="str">
        <f t="shared" si="48"/>
        <v/>
      </c>
      <c r="AS28" s="51" t="str">
        <f t="shared" si="49"/>
        <v/>
      </c>
      <c r="AT28" s="40"/>
      <c r="AU28" s="40"/>
      <c r="AV28" s="5">
        <f>VLOOKUP($AV$8,Theme_Ranges[],3,0)</f>
        <v>5</v>
      </c>
      <c r="AW28" s="5">
        <f t="shared" si="50"/>
        <v>0</v>
      </c>
      <c r="AX28" s="5">
        <f t="shared" si="51"/>
        <v>0</v>
      </c>
      <c r="AY28" s="5">
        <f t="shared" si="52"/>
        <v>0</v>
      </c>
      <c r="AZ28" s="5">
        <f t="shared" si="53"/>
        <v>0</v>
      </c>
      <c r="BA28" s="5">
        <f t="shared" si="54"/>
        <v>0</v>
      </c>
      <c r="BB28" s="40"/>
      <c r="BC28" s="42" t="str">
        <f>IF($D28="","",VLOOKUP($A28&amp;G$6,Data_Table_1[[Full Name Theme Conc]:[Theme Ranking]],8,0))</f>
        <v/>
      </c>
      <c r="BD28" s="42" t="str">
        <f>IF($D28="","",VLOOKUP($A28&amp;H$6,Data_Table_1[[Full Name Theme Conc]:[Theme Ranking]],8,0))</f>
        <v/>
      </c>
      <c r="BE28" s="42" t="str">
        <f>IF($D28="","",VLOOKUP($A28&amp;I$6,Data_Table_1[[Full Name Theme Conc]:[Theme Ranking]],8,0))</f>
        <v/>
      </c>
      <c r="BF28" s="42" t="str">
        <f>IF($D28="","",VLOOKUP($A28&amp;J$6,Data_Table_1[[Full Name Theme Conc]:[Theme Ranking]],8,0))</f>
        <v/>
      </c>
      <c r="BG28" s="42" t="str">
        <f>IF($D28="","",VLOOKUP($A28&amp;K$6,Data_Table_1[[Full Name Theme Conc]:[Theme Ranking]],8,0))</f>
        <v/>
      </c>
      <c r="BH28" s="42" t="str">
        <f>IF($D28="","",VLOOKUP($A28&amp;L$6,Data_Table_1[[Full Name Theme Conc]:[Theme Ranking]],8,0))</f>
        <v/>
      </c>
      <c r="BI28" s="42" t="str">
        <f>IF($D28="","",VLOOKUP($A28&amp;M$6,Data_Table_1[[Full Name Theme Conc]:[Theme Ranking]],8,0))</f>
        <v/>
      </c>
      <c r="BJ28" s="42" t="str">
        <f>IF($D28="","",VLOOKUP($A28&amp;N$6,Data_Table_1[[Full Name Theme Conc]:[Theme Ranking]],8,0))</f>
        <v/>
      </c>
      <c r="BK28" s="42" t="str">
        <f>IF($D28="","",VLOOKUP($A28&amp;O$6,Data_Table_1[[Full Name Theme Conc]:[Theme Ranking]],8,0))</f>
        <v/>
      </c>
      <c r="BL28" s="42" t="str">
        <f>IF($D28="","",VLOOKUP($A28&amp;P$6,Data_Table_1[[Full Name Theme Conc]:[Theme Ranking]],8,0))</f>
        <v/>
      </c>
      <c r="BM28" s="42" t="str">
        <f>IF($D28="","",VLOOKUP($A28&amp;Q$6,Data_Table_1[[Full Name Theme Conc]:[Theme Ranking]],8,0))</f>
        <v/>
      </c>
      <c r="BN28" s="42" t="str">
        <f>IF($D28="","",VLOOKUP($A28&amp;R$6,Data_Table_1[[Full Name Theme Conc]:[Theme Ranking]],8,0))</f>
        <v/>
      </c>
      <c r="BO28" s="42" t="str">
        <f>IF($D28="","",VLOOKUP($A28&amp;S$6,Data_Table_1[[Full Name Theme Conc]:[Theme Ranking]],8,0))</f>
        <v/>
      </c>
      <c r="BP28" s="42" t="str">
        <f>IF($D28="","",VLOOKUP($A28&amp;T$6,Data_Table_1[[Full Name Theme Conc]:[Theme Ranking]],8,0))</f>
        <v/>
      </c>
      <c r="BQ28" s="42" t="str">
        <f>IF($D28="","",VLOOKUP($A28&amp;U$6,Data_Table_1[[Full Name Theme Conc]:[Theme Ranking]],8,0))</f>
        <v/>
      </c>
      <c r="BR28" s="42" t="str">
        <f>IF($D28="","",VLOOKUP($A28&amp;V$6,Data_Table_1[[Full Name Theme Conc]:[Theme Ranking]],8,0))</f>
        <v/>
      </c>
      <c r="BS28" s="42" t="str">
        <f>IF($D28="","",VLOOKUP($A28&amp;W$6,Data_Table_1[[Full Name Theme Conc]:[Theme Ranking]],8,0))</f>
        <v/>
      </c>
      <c r="BT28" s="42" t="str">
        <f>IF($D28="","",VLOOKUP($A28&amp;X$6,Data_Table_1[[Full Name Theme Conc]:[Theme Ranking]],8,0))</f>
        <v/>
      </c>
      <c r="BU28" s="42" t="str">
        <f>IF($D28="","",VLOOKUP($A28&amp;Y$6,Data_Table_1[[Full Name Theme Conc]:[Theme Ranking]],8,0))</f>
        <v/>
      </c>
      <c r="BV28" s="42" t="str">
        <f>IF($D28="","",VLOOKUP($A28&amp;Z$6,Data_Table_1[[Full Name Theme Conc]:[Theme Ranking]],8,0))</f>
        <v/>
      </c>
      <c r="BW28" s="42" t="str">
        <f>IF($D28="","",VLOOKUP($A28&amp;AA$6,Data_Table_1[[Full Name Theme Conc]:[Theme Ranking]],8,0))</f>
        <v/>
      </c>
      <c r="BX28" s="42" t="str">
        <f>IF($D28="","",VLOOKUP($A28&amp;AB$6,Data_Table_1[[Full Name Theme Conc]:[Theme Ranking]],8,0))</f>
        <v/>
      </c>
      <c r="BY28" s="42" t="str">
        <f>IF($D28="","",VLOOKUP($A28&amp;AC$6,Data_Table_1[[Full Name Theme Conc]:[Theme Ranking]],8,0))</f>
        <v/>
      </c>
      <c r="BZ28" s="42" t="str">
        <f>IF($D28="","",VLOOKUP($A28&amp;AD$6,Data_Table_1[[Full Name Theme Conc]:[Theme Ranking]],8,0))</f>
        <v/>
      </c>
      <c r="CA28" s="42" t="str">
        <f>IF($D28="","",VLOOKUP($A28&amp;AE$6,Data_Table_1[[Full Name Theme Conc]:[Theme Ranking]],8,0))</f>
        <v/>
      </c>
      <c r="CB28" s="42" t="str">
        <f>IF($D28="","",VLOOKUP($A28&amp;AF$6,Data_Table_1[[Full Name Theme Conc]:[Theme Ranking]],8,0))</f>
        <v/>
      </c>
      <c r="CC28" s="42" t="str">
        <f>IF($D28="","",VLOOKUP($A28&amp;AG$6,Data_Table_1[[Full Name Theme Conc]:[Theme Ranking]],8,0))</f>
        <v/>
      </c>
      <c r="CD28" s="42" t="str">
        <f>IF($D28="","",VLOOKUP($A28&amp;AH$6,Data_Table_1[[Full Name Theme Conc]:[Theme Ranking]],8,0))</f>
        <v/>
      </c>
      <c r="CE28" s="42" t="str">
        <f>IF($D28="","",VLOOKUP($A28&amp;AI$6,Data_Table_1[[Full Name Theme Conc]:[Theme Ranking]],8,0))</f>
        <v/>
      </c>
      <c r="CF28" s="42" t="str">
        <f>IF($D28="","",VLOOKUP($A28&amp;AJ$6,Data_Table_1[[Full Name Theme Conc]:[Theme Ranking]],8,0))</f>
        <v/>
      </c>
      <c r="CG28" s="42" t="str">
        <f>IF($D28="","",VLOOKUP($A28&amp;AK$6,Data_Table_1[[Full Name Theme Conc]:[Theme Ranking]],8,0))</f>
        <v/>
      </c>
      <c r="CH28" s="42" t="str">
        <f>IF($D28="","",VLOOKUP($A28&amp;AL$6,Data_Table_1[[Full Name Theme Conc]:[Theme Ranking]],8,0))</f>
        <v/>
      </c>
      <c r="CI28" s="42" t="str">
        <f>IF($D28="","",VLOOKUP($A28&amp;AM$6,Data_Table_1[[Full Name Theme Conc]:[Theme Ranking]],8,0))</f>
        <v/>
      </c>
      <c r="CJ28" s="42" t="str">
        <f>IF($D28="","",VLOOKUP($A28&amp;AN$6,Data_Table_1[[Full Name Theme Conc]:[Theme Ranking]],8,0))</f>
        <v/>
      </c>
      <c r="CM28" s="42" t="str">
        <f>IF(AND(VLOOKUP($E$2,Theme_Ranges[],2,0)&lt;=BC28,VLOOKUP($E$2,Theme_Ranges[],3,0)&gt;=BC28),BC28,"")</f>
        <v/>
      </c>
      <c r="CN28" s="42" t="str">
        <f>IF(AND(VLOOKUP($E$2,Theme_Ranges[],2,0)&lt;=BD28,VLOOKUP($E$2,Theme_Ranges[],3,0)&gt;=BD28),BD28,"")</f>
        <v/>
      </c>
      <c r="CO28" s="42" t="str">
        <f>IF(AND(VLOOKUP($E$2,Theme_Ranges[],2,0)&lt;=BE28,VLOOKUP($E$2,Theme_Ranges[],3,0)&gt;=BE28),BE28,"")</f>
        <v/>
      </c>
      <c r="CP28" s="42" t="str">
        <f>IF(AND(VLOOKUP($E$2,Theme_Ranges[],2,0)&lt;=BF28,VLOOKUP($E$2,Theme_Ranges[],3,0)&gt;=BF28),BF28,"")</f>
        <v/>
      </c>
      <c r="CQ28" s="42" t="str">
        <f>IF(AND(VLOOKUP($E$2,Theme_Ranges[],2,0)&lt;=BG28,VLOOKUP($E$2,Theme_Ranges[],3,0)&gt;=BG28),BG28,"")</f>
        <v/>
      </c>
      <c r="CR28" s="42" t="str">
        <f>IF(AND(VLOOKUP($E$2,Theme_Ranges[],2,0)&lt;=BH28,VLOOKUP($E$2,Theme_Ranges[],3,0)&gt;=BH28),BH28,"")</f>
        <v/>
      </c>
      <c r="CS28" s="42" t="str">
        <f>IF(AND(VLOOKUP($E$2,Theme_Ranges[],2,0)&lt;=BI28,VLOOKUP($E$2,Theme_Ranges[],3,0)&gt;=BI28),BI28,"")</f>
        <v/>
      </c>
      <c r="CT28" s="42" t="str">
        <f>IF(AND(VLOOKUP($E$2,Theme_Ranges[],2,0)&lt;=BJ28,VLOOKUP($E$2,Theme_Ranges[],3,0)&gt;=BJ28),BJ28,"")</f>
        <v/>
      </c>
      <c r="CU28" s="42" t="str">
        <f>IF(AND(VLOOKUP($E$2,Theme_Ranges[],2,0)&lt;=BK28,VLOOKUP($E$2,Theme_Ranges[],3,0)&gt;=BK28),BK28,"")</f>
        <v/>
      </c>
      <c r="CV28" s="42" t="str">
        <f>IF(AND(VLOOKUP($E$2,Theme_Ranges[],2,0)&lt;=BL28,VLOOKUP($E$2,Theme_Ranges[],3,0)&gt;=BL28),BL28,"")</f>
        <v/>
      </c>
      <c r="CW28" s="42" t="str">
        <f>IF(AND(VLOOKUP($E$2,Theme_Ranges[],2,0)&lt;=BM28,VLOOKUP($E$2,Theme_Ranges[],3,0)&gt;=BM28),BM28,"")</f>
        <v/>
      </c>
      <c r="CX28" s="42" t="str">
        <f>IF(AND(VLOOKUP($E$2,Theme_Ranges[],2,0)&lt;=BN28,VLOOKUP($E$2,Theme_Ranges[],3,0)&gt;=BN28),BN28,"")</f>
        <v/>
      </c>
      <c r="CY28" s="42" t="str">
        <f>IF(AND(VLOOKUP($E$2,Theme_Ranges[],2,0)&lt;=BO28,VLOOKUP($E$2,Theme_Ranges[],3,0)&gt;=BO28),BO28,"")</f>
        <v/>
      </c>
      <c r="CZ28" s="42" t="str">
        <f>IF(AND(VLOOKUP($E$2,Theme_Ranges[],2,0)&lt;=BP28,VLOOKUP($E$2,Theme_Ranges[],3,0)&gt;=BP28),BP28,"")</f>
        <v/>
      </c>
      <c r="DA28" s="42" t="str">
        <f>IF(AND(VLOOKUP($E$2,Theme_Ranges[],2,0)&lt;=BQ28,VLOOKUP($E$2,Theme_Ranges[],3,0)&gt;=BQ28),BQ28,"")</f>
        <v/>
      </c>
      <c r="DB28" s="42" t="str">
        <f>IF(AND(VLOOKUP($E$2,Theme_Ranges[],2,0)&lt;=BR28,VLOOKUP($E$2,Theme_Ranges[],3,0)&gt;=BR28),BR28,"")</f>
        <v/>
      </c>
      <c r="DC28" s="42" t="str">
        <f>IF(AND(VLOOKUP($E$2,Theme_Ranges[],2,0)&lt;=BS28,VLOOKUP($E$2,Theme_Ranges[],3,0)&gt;=BS28),BS28,"")</f>
        <v/>
      </c>
      <c r="DD28" s="42" t="str">
        <f>IF(AND(VLOOKUP($E$2,Theme_Ranges[],2,0)&lt;=BT28,VLOOKUP($E$2,Theme_Ranges[],3,0)&gt;=BT28),BT28,"")</f>
        <v/>
      </c>
      <c r="DE28" s="42" t="str">
        <f>IF(AND(VLOOKUP($E$2,Theme_Ranges[],2,0)&lt;=BU28,VLOOKUP($E$2,Theme_Ranges[],3,0)&gt;=BU28),BU28,"")</f>
        <v/>
      </c>
      <c r="DF28" s="42" t="str">
        <f>IF(AND(VLOOKUP($E$2,Theme_Ranges[],2,0)&lt;=BV28,VLOOKUP($E$2,Theme_Ranges[],3,0)&gt;=BV28),BV28,"")</f>
        <v/>
      </c>
      <c r="DG28" s="42" t="str">
        <f>IF(AND(VLOOKUP($E$2,Theme_Ranges[],2,0)&lt;=BW28,VLOOKUP($E$2,Theme_Ranges[],3,0)&gt;=BW28),BW28,"")</f>
        <v/>
      </c>
      <c r="DH28" s="42" t="str">
        <f>IF(AND(VLOOKUP($E$2,Theme_Ranges[],2,0)&lt;=BX28,VLOOKUP($E$2,Theme_Ranges[],3,0)&gt;=BX28),BX28,"")</f>
        <v/>
      </c>
      <c r="DI28" s="42" t="str">
        <f>IF(AND(VLOOKUP($E$2,Theme_Ranges[],2,0)&lt;=BY28,VLOOKUP($E$2,Theme_Ranges[],3,0)&gt;=BY28),BY28,"")</f>
        <v/>
      </c>
      <c r="DJ28" s="42" t="str">
        <f>IF(AND(VLOOKUP($E$2,Theme_Ranges[],2,0)&lt;=BZ28,VLOOKUP($E$2,Theme_Ranges[],3,0)&gt;=BZ28),BZ28,"")</f>
        <v/>
      </c>
      <c r="DK28" s="42" t="str">
        <f>IF(AND(VLOOKUP($E$2,Theme_Ranges[],2,0)&lt;=CA28,VLOOKUP($E$2,Theme_Ranges[],3,0)&gt;=CA28),CA28,"")</f>
        <v/>
      </c>
      <c r="DL28" s="42" t="str">
        <f>IF(AND(VLOOKUP($E$2,Theme_Ranges[],2,0)&lt;=CB28,VLOOKUP($E$2,Theme_Ranges[],3,0)&gt;=CB28),CB28,"")</f>
        <v/>
      </c>
      <c r="DM28" s="42" t="str">
        <f>IF(AND(VLOOKUP($E$2,Theme_Ranges[],2,0)&lt;=CC28,VLOOKUP($E$2,Theme_Ranges[],3,0)&gt;=CC28),CC28,"")</f>
        <v/>
      </c>
      <c r="DN28" s="42" t="str">
        <f>IF(AND(VLOOKUP($E$2,Theme_Ranges[],2,0)&lt;=CD28,VLOOKUP($E$2,Theme_Ranges[],3,0)&gt;=CD28),CD28,"")</f>
        <v/>
      </c>
      <c r="DO28" s="42" t="str">
        <f>IF(AND(VLOOKUP($E$2,Theme_Ranges[],2,0)&lt;=CE28,VLOOKUP($E$2,Theme_Ranges[],3,0)&gt;=CE28),CE28,"")</f>
        <v/>
      </c>
      <c r="DP28" s="42" t="str">
        <f>IF(AND(VLOOKUP($E$2,Theme_Ranges[],2,0)&lt;=CF28,VLOOKUP($E$2,Theme_Ranges[],3,0)&gt;=CF28),CF28,"")</f>
        <v/>
      </c>
      <c r="DQ28" s="42" t="str">
        <f>IF(AND(VLOOKUP($E$2,Theme_Ranges[],2,0)&lt;=CG28,VLOOKUP($E$2,Theme_Ranges[],3,0)&gt;=CG28),CG28,"")</f>
        <v/>
      </c>
      <c r="DR28" s="42" t="str">
        <f>IF(AND(VLOOKUP($E$2,Theme_Ranges[],2,0)&lt;=CH28,VLOOKUP($E$2,Theme_Ranges[],3,0)&gt;=CH28),CH28,"")</f>
        <v/>
      </c>
      <c r="DS28" s="42" t="str">
        <f>IF(AND(VLOOKUP($E$2,Theme_Ranges[],2,0)&lt;=CI28,VLOOKUP($E$2,Theme_Ranges[],3,0)&gt;=CI28),CI28,"")</f>
        <v/>
      </c>
      <c r="DT28" s="42" t="str">
        <f>IF(AND(VLOOKUP($E$2,Theme_Ranges[],2,0)&lt;=CJ28,VLOOKUP($E$2,Theme_Ranges[],3,0)&gt;=CJ28),CJ28,"")</f>
        <v/>
      </c>
    </row>
    <row r="29" spans="1:124" ht="19.2" x14ac:dyDescent="0.5">
      <c r="A29" s="38" t="str">
        <f t="shared" si="36"/>
        <v xml:space="preserve"> </v>
      </c>
      <c r="B29" s="39" t="str">
        <f>IF('Raw Data'!B24="","",'Raw Data'!B24)</f>
        <v/>
      </c>
      <c r="C29" s="39" t="str">
        <f>IF('Raw Data'!C24="","",'Raw Data'!C24)</f>
        <v/>
      </c>
      <c r="D29" s="39" t="str">
        <f>IF('Raw Data'!D24="","",'Raw Data'!D24)</f>
        <v/>
      </c>
      <c r="E29" s="39" t="str">
        <f>IF('Raw Data'!E24="","",'Raw Data'!E24)</f>
        <v/>
      </c>
      <c r="F29" s="71"/>
      <c r="G29" s="41" t="str">
        <f>IF(OR(IFERROR(AND(VLOOKUP($E$2,Theme_Ranges[],2,0)&lt;=BC29,VLOOKUP($E$2,Theme_Ranges[],3,0)&gt;=BC29),FALSE),IFERROR(AND(VLOOKUP($E$3,Theme_Ranges[],2,0)&lt;=BC29,VLOOKUP($E$3,Theme_Ranges[],3,0)&gt;=BC29),FALSE)),BC29,"")</f>
        <v/>
      </c>
      <c r="H29" s="41" t="str">
        <f>IF(OR(IFERROR(AND(VLOOKUP($E$2,Theme_Ranges[],2,0)&lt;=BD29,VLOOKUP($E$2,Theme_Ranges[],3,0)&gt;=BD29),FALSE),IFERROR(AND(VLOOKUP($E$3,Theme_Ranges[],2,0)&lt;=BD29,VLOOKUP($E$3,Theme_Ranges[],3,0)&gt;=BD29),FALSE)),BD29,"")</f>
        <v/>
      </c>
      <c r="I29" s="41" t="str">
        <f>IF(OR(IFERROR(AND(VLOOKUP($E$2,Theme_Ranges[],2,0)&lt;=BE29,VLOOKUP($E$2,Theme_Ranges[],3,0)&gt;=BE29),FALSE),IFERROR(AND(VLOOKUP($E$3,Theme_Ranges[],2,0)&lt;=BE29,VLOOKUP($E$3,Theme_Ranges[],3,0)&gt;=BE29),FALSE)),BE29,"")</f>
        <v/>
      </c>
      <c r="J29" s="41" t="str">
        <f>IF(OR(IFERROR(AND(VLOOKUP($E$2,Theme_Ranges[],2,0)&lt;=BF29,VLOOKUP($E$2,Theme_Ranges[],3,0)&gt;=BF29),FALSE),IFERROR(AND(VLOOKUP($E$3,Theme_Ranges[],2,0)&lt;=BF29,VLOOKUP($E$3,Theme_Ranges[],3,0)&gt;=BF29),FALSE)),BF29,"")</f>
        <v/>
      </c>
      <c r="K29" s="41" t="str">
        <f>IF(OR(IFERROR(AND(VLOOKUP($E$2,Theme_Ranges[],2,0)&lt;=BG29,VLOOKUP($E$2,Theme_Ranges[],3,0)&gt;=BG29),FALSE),IFERROR(AND(VLOOKUP($E$3,Theme_Ranges[],2,0)&lt;=BG29,VLOOKUP($E$3,Theme_Ranges[],3,0)&gt;=BG29),FALSE)),BG29,"")</f>
        <v/>
      </c>
      <c r="L29" s="41" t="str">
        <f>IF(OR(IFERROR(AND(VLOOKUP($E$2,Theme_Ranges[],2,0)&lt;=BH29,VLOOKUP($E$2,Theme_Ranges[],3,0)&gt;=BH29),FALSE),IFERROR(AND(VLOOKUP($E$3,Theme_Ranges[],2,0)&lt;=BH29,VLOOKUP($E$3,Theme_Ranges[],3,0)&gt;=BH29),FALSE)),BH29,"")</f>
        <v/>
      </c>
      <c r="M29" s="41" t="str">
        <f>IF(OR(IFERROR(AND(VLOOKUP($E$2,Theme_Ranges[],2,0)&lt;=BI29,VLOOKUP($E$2,Theme_Ranges[],3,0)&gt;=BI29),FALSE),IFERROR(AND(VLOOKUP($E$3,Theme_Ranges[],2,0)&lt;=BI29,VLOOKUP($E$3,Theme_Ranges[],3,0)&gt;=BI29),FALSE)),BI29,"")</f>
        <v/>
      </c>
      <c r="N29" s="41" t="str">
        <f>IF(OR(IFERROR(AND(VLOOKUP($E$2,Theme_Ranges[],2,0)&lt;=BJ29,VLOOKUP($E$2,Theme_Ranges[],3,0)&gt;=BJ29),FALSE),IFERROR(AND(VLOOKUP($E$3,Theme_Ranges[],2,0)&lt;=BJ29,VLOOKUP($E$3,Theme_Ranges[],3,0)&gt;=BJ29),FALSE)),BJ29,"")</f>
        <v/>
      </c>
      <c r="O29" s="41" t="str">
        <f>IF(OR(IFERROR(AND(VLOOKUP($E$2,Theme_Ranges[],2,0)&lt;=BK29,VLOOKUP($E$2,Theme_Ranges[],3,0)&gt;=BK29),FALSE),IFERROR(AND(VLOOKUP($E$3,Theme_Ranges[],2,0)&lt;=BK29,VLOOKUP($E$3,Theme_Ranges[],3,0)&gt;=BK29),FALSE)),BK29,"")</f>
        <v/>
      </c>
      <c r="P29" s="41" t="str">
        <f>IF(OR(IFERROR(AND(VLOOKUP($E$2,Theme_Ranges[],2,0)&lt;=BL29,VLOOKUP($E$2,Theme_Ranges[],3,0)&gt;=BL29),FALSE),IFERROR(AND(VLOOKUP($E$3,Theme_Ranges[],2,0)&lt;=BL29,VLOOKUP($E$3,Theme_Ranges[],3,0)&gt;=BL29),FALSE)),BL29,"")</f>
        <v/>
      </c>
      <c r="Q29" s="41" t="str">
        <f>IF(OR(IFERROR(AND(VLOOKUP($E$2,Theme_Ranges[],2,0)&lt;=BM29,VLOOKUP($E$2,Theme_Ranges[],3,0)&gt;=BM29),FALSE),IFERROR(AND(VLOOKUP($E$3,Theme_Ranges[],2,0)&lt;=BM29,VLOOKUP($E$3,Theme_Ranges[],3,0)&gt;=BM29),FALSE)),BM29,"")</f>
        <v/>
      </c>
      <c r="R29" s="41" t="str">
        <f>IF(OR(IFERROR(AND(VLOOKUP($E$2,Theme_Ranges[],2,0)&lt;=BN29,VLOOKUP($E$2,Theme_Ranges[],3,0)&gt;=BN29),FALSE),IFERROR(AND(VLOOKUP($E$3,Theme_Ranges[],2,0)&lt;=BN29,VLOOKUP($E$3,Theme_Ranges[],3,0)&gt;=BN29),FALSE)),BN29,"")</f>
        <v/>
      </c>
      <c r="S29" s="41" t="str">
        <f>IF(OR(IFERROR(AND(VLOOKUP($E$2,Theme_Ranges[],2,0)&lt;=BO29,VLOOKUP($E$2,Theme_Ranges[],3,0)&gt;=BO29),FALSE),IFERROR(AND(VLOOKUP($E$3,Theme_Ranges[],2,0)&lt;=BO29,VLOOKUP($E$3,Theme_Ranges[],3,0)&gt;=BO29),FALSE)),BO29,"")</f>
        <v/>
      </c>
      <c r="T29" s="41" t="str">
        <f>IF(OR(IFERROR(AND(VLOOKUP($E$2,Theme_Ranges[],2,0)&lt;=BP29,VLOOKUP($E$2,Theme_Ranges[],3,0)&gt;=BP29),FALSE),IFERROR(AND(VLOOKUP($E$3,Theme_Ranges[],2,0)&lt;=BP29,VLOOKUP($E$3,Theme_Ranges[],3,0)&gt;=BP29),FALSE)),BP29,"")</f>
        <v/>
      </c>
      <c r="U29" s="41" t="str">
        <f>IF(OR(IFERROR(AND(VLOOKUP($E$2,Theme_Ranges[],2,0)&lt;=BQ29,VLOOKUP($E$2,Theme_Ranges[],3,0)&gt;=BQ29),FALSE),IFERROR(AND(VLOOKUP($E$3,Theme_Ranges[],2,0)&lt;=BQ29,VLOOKUP($E$3,Theme_Ranges[],3,0)&gt;=BQ29),FALSE)),BQ29,"")</f>
        <v/>
      </c>
      <c r="V29" s="41" t="str">
        <f>IF(OR(IFERROR(AND(VLOOKUP($E$2,Theme_Ranges[],2,0)&lt;=BR29,VLOOKUP($E$2,Theme_Ranges[],3,0)&gt;=BR29),FALSE),IFERROR(AND(VLOOKUP($E$3,Theme_Ranges[],2,0)&lt;=BR29,VLOOKUP($E$3,Theme_Ranges[],3,0)&gt;=BR29),FALSE)),BR29,"")</f>
        <v/>
      </c>
      <c r="W29" s="41" t="str">
        <f>IF(OR(IFERROR(AND(VLOOKUP($E$2,Theme_Ranges[],2,0)&lt;=BS29,VLOOKUP($E$2,Theme_Ranges[],3,0)&gt;=BS29),FALSE),IFERROR(AND(VLOOKUP($E$3,Theme_Ranges[],2,0)&lt;=BS29,VLOOKUP($E$3,Theme_Ranges[],3,0)&gt;=BS29),FALSE)),BS29,"")</f>
        <v/>
      </c>
      <c r="X29" s="41" t="str">
        <f>IF(OR(IFERROR(AND(VLOOKUP($E$2,Theme_Ranges[],2,0)&lt;=BT29,VLOOKUP($E$2,Theme_Ranges[],3,0)&gt;=BT29),FALSE),IFERROR(AND(VLOOKUP($E$3,Theme_Ranges[],2,0)&lt;=BT29,VLOOKUP($E$3,Theme_Ranges[],3,0)&gt;=BT29),FALSE)),BT29,"")</f>
        <v/>
      </c>
      <c r="Y29" s="41" t="str">
        <f>IF(OR(IFERROR(AND(VLOOKUP($E$2,Theme_Ranges[],2,0)&lt;=BU29,VLOOKUP($E$2,Theme_Ranges[],3,0)&gt;=BU29),FALSE),IFERROR(AND(VLOOKUP($E$3,Theme_Ranges[],2,0)&lt;=BU29,VLOOKUP($E$3,Theme_Ranges[],3,0)&gt;=BU29),FALSE)),BU29,"")</f>
        <v/>
      </c>
      <c r="Z29" s="41" t="str">
        <f>IF(OR(IFERROR(AND(VLOOKUP($E$2,Theme_Ranges[],2,0)&lt;=BV29,VLOOKUP($E$2,Theme_Ranges[],3,0)&gt;=BV29),FALSE),IFERROR(AND(VLOOKUP($E$3,Theme_Ranges[],2,0)&lt;=BV29,VLOOKUP($E$3,Theme_Ranges[],3,0)&gt;=BV29),FALSE)),BV29,"")</f>
        <v/>
      </c>
      <c r="AA29" s="41" t="str">
        <f>IF(OR(IFERROR(AND(VLOOKUP($E$2,Theme_Ranges[],2,0)&lt;=BW29,VLOOKUP($E$2,Theme_Ranges[],3,0)&gt;=BW29),FALSE),IFERROR(AND(VLOOKUP($E$3,Theme_Ranges[],2,0)&lt;=BW29,VLOOKUP($E$3,Theme_Ranges[],3,0)&gt;=BW29),FALSE)),BW29,"")</f>
        <v/>
      </c>
      <c r="AB29" s="41" t="str">
        <f>IF(OR(IFERROR(AND(VLOOKUP($E$2,Theme_Ranges[],2,0)&lt;=BX29,VLOOKUP($E$2,Theme_Ranges[],3,0)&gt;=BX29),FALSE),IFERROR(AND(VLOOKUP($E$3,Theme_Ranges[],2,0)&lt;=BX29,VLOOKUP($E$3,Theme_Ranges[],3,0)&gt;=BX29),FALSE)),BX29,"")</f>
        <v/>
      </c>
      <c r="AC29" s="41" t="str">
        <f>IF(OR(IFERROR(AND(VLOOKUP($E$2,Theme_Ranges[],2,0)&lt;=BY29,VLOOKUP($E$2,Theme_Ranges[],3,0)&gt;=BY29),FALSE),IFERROR(AND(VLOOKUP($E$3,Theme_Ranges[],2,0)&lt;=BY29,VLOOKUP($E$3,Theme_Ranges[],3,0)&gt;=BY29),FALSE)),BY29,"")</f>
        <v/>
      </c>
      <c r="AD29" s="41" t="str">
        <f>IF(OR(IFERROR(AND(VLOOKUP($E$2,Theme_Ranges[],2,0)&lt;=BZ29,VLOOKUP($E$2,Theme_Ranges[],3,0)&gt;=BZ29),FALSE),IFERROR(AND(VLOOKUP($E$3,Theme_Ranges[],2,0)&lt;=BZ29,VLOOKUP($E$3,Theme_Ranges[],3,0)&gt;=BZ29),FALSE)),BZ29,"")</f>
        <v/>
      </c>
      <c r="AE29" s="41" t="str">
        <f>IF(OR(IFERROR(AND(VLOOKUP($E$2,Theme_Ranges[],2,0)&lt;=CA29,VLOOKUP($E$2,Theme_Ranges[],3,0)&gt;=CA29),FALSE),IFERROR(AND(VLOOKUP($E$3,Theme_Ranges[],2,0)&lt;=CA29,VLOOKUP($E$3,Theme_Ranges[],3,0)&gt;=CA29),FALSE)),CA29,"")</f>
        <v/>
      </c>
      <c r="AF29" s="41" t="str">
        <f>IF(OR(IFERROR(AND(VLOOKUP($E$2,Theme_Ranges[],2,0)&lt;=CB29,VLOOKUP($E$2,Theme_Ranges[],3,0)&gt;=CB29),FALSE),IFERROR(AND(VLOOKUP($E$3,Theme_Ranges[],2,0)&lt;=CB29,VLOOKUP($E$3,Theme_Ranges[],3,0)&gt;=CB29),FALSE)),CB29,"")</f>
        <v/>
      </c>
      <c r="AG29" s="41" t="str">
        <f>IF(OR(IFERROR(AND(VLOOKUP($E$2,Theme_Ranges[],2,0)&lt;=CC29,VLOOKUP($E$2,Theme_Ranges[],3,0)&gt;=CC29),FALSE),IFERROR(AND(VLOOKUP($E$3,Theme_Ranges[],2,0)&lt;=CC29,VLOOKUP($E$3,Theme_Ranges[],3,0)&gt;=CC29),FALSE)),CC29,"")</f>
        <v/>
      </c>
      <c r="AH29" s="41" t="str">
        <f>IF(OR(IFERROR(AND(VLOOKUP($E$2,Theme_Ranges[],2,0)&lt;=CD29,VLOOKUP($E$2,Theme_Ranges[],3,0)&gt;=CD29),FALSE),IFERROR(AND(VLOOKUP($E$3,Theme_Ranges[],2,0)&lt;=CD29,VLOOKUP($E$3,Theme_Ranges[],3,0)&gt;=CD29),FALSE)),CD29,"")</f>
        <v/>
      </c>
      <c r="AI29" s="41" t="str">
        <f>IF(OR(IFERROR(AND(VLOOKUP($E$2,Theme_Ranges[],2,0)&lt;=CE29,VLOOKUP($E$2,Theme_Ranges[],3,0)&gt;=CE29),FALSE),IFERROR(AND(VLOOKUP($E$3,Theme_Ranges[],2,0)&lt;=CE29,VLOOKUP($E$3,Theme_Ranges[],3,0)&gt;=CE29),FALSE)),CE29,"")</f>
        <v/>
      </c>
      <c r="AJ29" s="41" t="str">
        <f>IF(OR(IFERROR(AND(VLOOKUP($E$2,Theme_Ranges[],2,0)&lt;=CF29,VLOOKUP($E$2,Theme_Ranges[],3,0)&gt;=CF29),FALSE),IFERROR(AND(VLOOKUP($E$3,Theme_Ranges[],2,0)&lt;=CF29,VLOOKUP($E$3,Theme_Ranges[],3,0)&gt;=CF29),FALSE)),CF29,"")</f>
        <v/>
      </c>
      <c r="AK29" s="41" t="str">
        <f>IF(OR(IFERROR(AND(VLOOKUP($E$2,Theme_Ranges[],2,0)&lt;=CG29,VLOOKUP($E$2,Theme_Ranges[],3,0)&gt;=CG29),FALSE),IFERROR(AND(VLOOKUP($E$3,Theme_Ranges[],2,0)&lt;=CG29,VLOOKUP($E$3,Theme_Ranges[],3,0)&gt;=CG29),FALSE)),CG29,"")</f>
        <v/>
      </c>
      <c r="AL29" s="41" t="str">
        <f>IF(OR(IFERROR(AND(VLOOKUP($E$2,Theme_Ranges[],2,0)&lt;=CH29,VLOOKUP($E$2,Theme_Ranges[],3,0)&gt;=CH29),FALSE),IFERROR(AND(VLOOKUP($E$3,Theme_Ranges[],2,0)&lt;=CH29,VLOOKUP($E$3,Theme_Ranges[],3,0)&gt;=CH29),FALSE)),CH29,"")</f>
        <v/>
      </c>
      <c r="AM29" s="41" t="str">
        <f>IF(OR(IFERROR(AND(VLOOKUP($E$2,Theme_Ranges[],2,0)&lt;=CI29,VLOOKUP($E$2,Theme_Ranges[],3,0)&gt;=CI29),FALSE),IFERROR(AND(VLOOKUP($E$3,Theme_Ranges[],2,0)&lt;=CI29,VLOOKUP($E$3,Theme_Ranges[],3,0)&gt;=CI29),FALSE)),CI29,"")</f>
        <v/>
      </c>
      <c r="AN29" s="41" t="str">
        <f>IF(OR(IFERROR(AND(VLOOKUP($E$2,Theme_Ranges[],2,0)&lt;=CJ29,VLOOKUP($E$2,Theme_Ranges[],3,0)&gt;=CJ29),FALSE),IFERROR(AND(VLOOKUP($E$3,Theme_Ranges[],2,0)&lt;=CJ29,VLOOKUP($E$3,Theme_Ranges[],3,0)&gt;=CJ29),FALSE)),CJ29,"")</f>
        <v/>
      </c>
      <c r="AO29" s="79"/>
      <c r="AP29" s="49" t="str">
        <f t="shared" si="46"/>
        <v/>
      </c>
      <c r="AQ29" s="50" t="str">
        <f t="shared" si="47"/>
        <v/>
      </c>
      <c r="AR29" s="50" t="str">
        <f t="shared" si="48"/>
        <v/>
      </c>
      <c r="AS29" s="51" t="str">
        <f t="shared" si="49"/>
        <v/>
      </c>
      <c r="AT29" s="40"/>
      <c r="AU29" s="40"/>
      <c r="AV29" s="5">
        <f>VLOOKUP($AV$8,Theme_Ranges[],3,0)</f>
        <v>5</v>
      </c>
      <c r="AW29" s="5">
        <f t="shared" si="50"/>
        <v>0</v>
      </c>
      <c r="AX29" s="5">
        <f t="shared" si="51"/>
        <v>0</v>
      </c>
      <c r="AY29" s="5">
        <f t="shared" si="52"/>
        <v>0</v>
      </c>
      <c r="AZ29" s="5">
        <f t="shared" si="53"/>
        <v>0</v>
      </c>
      <c r="BA29" s="5">
        <f t="shared" si="54"/>
        <v>0</v>
      </c>
      <c r="BB29" s="40"/>
      <c r="BC29" s="42" t="str">
        <f>IF($D29="","",VLOOKUP($A29&amp;G$6,Data_Table_1[[Full Name Theme Conc]:[Theme Ranking]],8,0))</f>
        <v/>
      </c>
      <c r="BD29" s="42" t="str">
        <f>IF($D29="","",VLOOKUP($A29&amp;H$6,Data_Table_1[[Full Name Theme Conc]:[Theme Ranking]],8,0))</f>
        <v/>
      </c>
      <c r="BE29" s="42" t="str">
        <f>IF($D29="","",VLOOKUP($A29&amp;I$6,Data_Table_1[[Full Name Theme Conc]:[Theme Ranking]],8,0))</f>
        <v/>
      </c>
      <c r="BF29" s="42" t="str">
        <f>IF($D29="","",VLOOKUP($A29&amp;J$6,Data_Table_1[[Full Name Theme Conc]:[Theme Ranking]],8,0))</f>
        <v/>
      </c>
      <c r="BG29" s="42" t="str">
        <f>IF($D29="","",VLOOKUP($A29&amp;K$6,Data_Table_1[[Full Name Theme Conc]:[Theme Ranking]],8,0))</f>
        <v/>
      </c>
      <c r="BH29" s="42" t="str">
        <f>IF($D29="","",VLOOKUP($A29&amp;L$6,Data_Table_1[[Full Name Theme Conc]:[Theme Ranking]],8,0))</f>
        <v/>
      </c>
      <c r="BI29" s="42" t="str">
        <f>IF($D29="","",VLOOKUP($A29&amp;M$6,Data_Table_1[[Full Name Theme Conc]:[Theme Ranking]],8,0))</f>
        <v/>
      </c>
      <c r="BJ29" s="42" t="str">
        <f>IF($D29="","",VLOOKUP($A29&amp;N$6,Data_Table_1[[Full Name Theme Conc]:[Theme Ranking]],8,0))</f>
        <v/>
      </c>
      <c r="BK29" s="42" t="str">
        <f>IF($D29="","",VLOOKUP($A29&amp;O$6,Data_Table_1[[Full Name Theme Conc]:[Theme Ranking]],8,0))</f>
        <v/>
      </c>
      <c r="BL29" s="42" t="str">
        <f>IF($D29="","",VLOOKUP($A29&amp;P$6,Data_Table_1[[Full Name Theme Conc]:[Theme Ranking]],8,0))</f>
        <v/>
      </c>
      <c r="BM29" s="42" t="str">
        <f>IF($D29="","",VLOOKUP($A29&amp;Q$6,Data_Table_1[[Full Name Theme Conc]:[Theme Ranking]],8,0))</f>
        <v/>
      </c>
      <c r="BN29" s="42" t="str">
        <f>IF($D29="","",VLOOKUP($A29&amp;R$6,Data_Table_1[[Full Name Theme Conc]:[Theme Ranking]],8,0))</f>
        <v/>
      </c>
      <c r="BO29" s="42" t="str">
        <f>IF($D29="","",VLOOKUP($A29&amp;S$6,Data_Table_1[[Full Name Theme Conc]:[Theme Ranking]],8,0))</f>
        <v/>
      </c>
      <c r="BP29" s="42" t="str">
        <f>IF($D29="","",VLOOKUP($A29&amp;T$6,Data_Table_1[[Full Name Theme Conc]:[Theme Ranking]],8,0))</f>
        <v/>
      </c>
      <c r="BQ29" s="42" t="str">
        <f>IF($D29="","",VLOOKUP($A29&amp;U$6,Data_Table_1[[Full Name Theme Conc]:[Theme Ranking]],8,0))</f>
        <v/>
      </c>
      <c r="BR29" s="42" t="str">
        <f>IF($D29="","",VLOOKUP($A29&amp;V$6,Data_Table_1[[Full Name Theme Conc]:[Theme Ranking]],8,0))</f>
        <v/>
      </c>
      <c r="BS29" s="42" t="str">
        <f>IF($D29="","",VLOOKUP($A29&amp;W$6,Data_Table_1[[Full Name Theme Conc]:[Theme Ranking]],8,0))</f>
        <v/>
      </c>
      <c r="BT29" s="42" t="str">
        <f>IF($D29="","",VLOOKUP($A29&amp;X$6,Data_Table_1[[Full Name Theme Conc]:[Theme Ranking]],8,0))</f>
        <v/>
      </c>
      <c r="BU29" s="42" t="str">
        <f>IF($D29="","",VLOOKUP($A29&amp;Y$6,Data_Table_1[[Full Name Theme Conc]:[Theme Ranking]],8,0))</f>
        <v/>
      </c>
      <c r="BV29" s="42" t="str">
        <f>IF($D29="","",VLOOKUP($A29&amp;Z$6,Data_Table_1[[Full Name Theme Conc]:[Theme Ranking]],8,0))</f>
        <v/>
      </c>
      <c r="BW29" s="42" t="str">
        <f>IF($D29="","",VLOOKUP($A29&amp;AA$6,Data_Table_1[[Full Name Theme Conc]:[Theme Ranking]],8,0))</f>
        <v/>
      </c>
      <c r="BX29" s="42" t="str">
        <f>IF($D29="","",VLOOKUP($A29&amp;AB$6,Data_Table_1[[Full Name Theme Conc]:[Theme Ranking]],8,0))</f>
        <v/>
      </c>
      <c r="BY29" s="42" t="str">
        <f>IF($D29="","",VLOOKUP($A29&amp;AC$6,Data_Table_1[[Full Name Theme Conc]:[Theme Ranking]],8,0))</f>
        <v/>
      </c>
      <c r="BZ29" s="42" t="str">
        <f>IF($D29="","",VLOOKUP($A29&amp;AD$6,Data_Table_1[[Full Name Theme Conc]:[Theme Ranking]],8,0))</f>
        <v/>
      </c>
      <c r="CA29" s="42" t="str">
        <f>IF($D29="","",VLOOKUP($A29&amp;AE$6,Data_Table_1[[Full Name Theme Conc]:[Theme Ranking]],8,0))</f>
        <v/>
      </c>
      <c r="CB29" s="42" t="str">
        <f>IF($D29="","",VLOOKUP($A29&amp;AF$6,Data_Table_1[[Full Name Theme Conc]:[Theme Ranking]],8,0))</f>
        <v/>
      </c>
      <c r="CC29" s="42" t="str">
        <f>IF($D29="","",VLOOKUP($A29&amp;AG$6,Data_Table_1[[Full Name Theme Conc]:[Theme Ranking]],8,0))</f>
        <v/>
      </c>
      <c r="CD29" s="42" t="str">
        <f>IF($D29="","",VLOOKUP($A29&amp;AH$6,Data_Table_1[[Full Name Theme Conc]:[Theme Ranking]],8,0))</f>
        <v/>
      </c>
      <c r="CE29" s="42" t="str">
        <f>IF($D29="","",VLOOKUP($A29&amp;AI$6,Data_Table_1[[Full Name Theme Conc]:[Theme Ranking]],8,0))</f>
        <v/>
      </c>
      <c r="CF29" s="42" t="str">
        <f>IF($D29="","",VLOOKUP($A29&amp;AJ$6,Data_Table_1[[Full Name Theme Conc]:[Theme Ranking]],8,0))</f>
        <v/>
      </c>
      <c r="CG29" s="42" t="str">
        <f>IF($D29="","",VLOOKUP($A29&amp;AK$6,Data_Table_1[[Full Name Theme Conc]:[Theme Ranking]],8,0))</f>
        <v/>
      </c>
      <c r="CH29" s="42" t="str">
        <f>IF($D29="","",VLOOKUP($A29&amp;AL$6,Data_Table_1[[Full Name Theme Conc]:[Theme Ranking]],8,0))</f>
        <v/>
      </c>
      <c r="CI29" s="42" t="str">
        <f>IF($D29="","",VLOOKUP($A29&amp;AM$6,Data_Table_1[[Full Name Theme Conc]:[Theme Ranking]],8,0))</f>
        <v/>
      </c>
      <c r="CJ29" s="42" t="str">
        <f>IF($D29="","",VLOOKUP($A29&amp;AN$6,Data_Table_1[[Full Name Theme Conc]:[Theme Ranking]],8,0))</f>
        <v/>
      </c>
      <c r="CM29" s="42" t="str">
        <f>IF(AND(VLOOKUP($E$2,Theme_Ranges[],2,0)&lt;=BC29,VLOOKUP($E$2,Theme_Ranges[],3,0)&gt;=BC29),BC29,"")</f>
        <v/>
      </c>
      <c r="CN29" s="42" t="str">
        <f>IF(AND(VLOOKUP($E$2,Theme_Ranges[],2,0)&lt;=BD29,VLOOKUP($E$2,Theme_Ranges[],3,0)&gt;=BD29),BD29,"")</f>
        <v/>
      </c>
      <c r="CO29" s="42" t="str">
        <f>IF(AND(VLOOKUP($E$2,Theme_Ranges[],2,0)&lt;=BE29,VLOOKUP($E$2,Theme_Ranges[],3,0)&gt;=BE29),BE29,"")</f>
        <v/>
      </c>
      <c r="CP29" s="42" t="str">
        <f>IF(AND(VLOOKUP($E$2,Theme_Ranges[],2,0)&lt;=BF29,VLOOKUP($E$2,Theme_Ranges[],3,0)&gt;=BF29),BF29,"")</f>
        <v/>
      </c>
      <c r="CQ29" s="42" t="str">
        <f>IF(AND(VLOOKUP($E$2,Theme_Ranges[],2,0)&lt;=BG29,VLOOKUP($E$2,Theme_Ranges[],3,0)&gt;=BG29),BG29,"")</f>
        <v/>
      </c>
      <c r="CR29" s="42" t="str">
        <f>IF(AND(VLOOKUP($E$2,Theme_Ranges[],2,0)&lt;=BH29,VLOOKUP($E$2,Theme_Ranges[],3,0)&gt;=BH29),BH29,"")</f>
        <v/>
      </c>
      <c r="CS29" s="42" t="str">
        <f>IF(AND(VLOOKUP($E$2,Theme_Ranges[],2,0)&lt;=BI29,VLOOKUP($E$2,Theme_Ranges[],3,0)&gt;=BI29),BI29,"")</f>
        <v/>
      </c>
      <c r="CT29" s="42" t="str">
        <f>IF(AND(VLOOKUP($E$2,Theme_Ranges[],2,0)&lt;=BJ29,VLOOKUP($E$2,Theme_Ranges[],3,0)&gt;=BJ29),BJ29,"")</f>
        <v/>
      </c>
      <c r="CU29" s="42" t="str">
        <f>IF(AND(VLOOKUP($E$2,Theme_Ranges[],2,0)&lt;=BK29,VLOOKUP($E$2,Theme_Ranges[],3,0)&gt;=BK29),BK29,"")</f>
        <v/>
      </c>
      <c r="CV29" s="42" t="str">
        <f>IF(AND(VLOOKUP($E$2,Theme_Ranges[],2,0)&lt;=BL29,VLOOKUP($E$2,Theme_Ranges[],3,0)&gt;=BL29),BL29,"")</f>
        <v/>
      </c>
      <c r="CW29" s="42" t="str">
        <f>IF(AND(VLOOKUP($E$2,Theme_Ranges[],2,0)&lt;=BM29,VLOOKUP($E$2,Theme_Ranges[],3,0)&gt;=BM29),BM29,"")</f>
        <v/>
      </c>
      <c r="CX29" s="42" t="str">
        <f>IF(AND(VLOOKUP($E$2,Theme_Ranges[],2,0)&lt;=BN29,VLOOKUP($E$2,Theme_Ranges[],3,0)&gt;=BN29),BN29,"")</f>
        <v/>
      </c>
      <c r="CY29" s="42" t="str">
        <f>IF(AND(VLOOKUP($E$2,Theme_Ranges[],2,0)&lt;=BO29,VLOOKUP($E$2,Theme_Ranges[],3,0)&gt;=BO29),BO29,"")</f>
        <v/>
      </c>
      <c r="CZ29" s="42" t="str">
        <f>IF(AND(VLOOKUP($E$2,Theme_Ranges[],2,0)&lt;=BP29,VLOOKUP($E$2,Theme_Ranges[],3,0)&gt;=BP29),BP29,"")</f>
        <v/>
      </c>
      <c r="DA29" s="42" t="str">
        <f>IF(AND(VLOOKUP($E$2,Theme_Ranges[],2,0)&lt;=BQ29,VLOOKUP($E$2,Theme_Ranges[],3,0)&gt;=BQ29),BQ29,"")</f>
        <v/>
      </c>
      <c r="DB29" s="42" t="str">
        <f>IF(AND(VLOOKUP($E$2,Theme_Ranges[],2,0)&lt;=BR29,VLOOKUP($E$2,Theme_Ranges[],3,0)&gt;=BR29),BR29,"")</f>
        <v/>
      </c>
      <c r="DC29" s="42" t="str">
        <f>IF(AND(VLOOKUP($E$2,Theme_Ranges[],2,0)&lt;=BS29,VLOOKUP($E$2,Theme_Ranges[],3,0)&gt;=BS29),BS29,"")</f>
        <v/>
      </c>
      <c r="DD29" s="42" t="str">
        <f>IF(AND(VLOOKUP($E$2,Theme_Ranges[],2,0)&lt;=BT29,VLOOKUP($E$2,Theme_Ranges[],3,0)&gt;=BT29),BT29,"")</f>
        <v/>
      </c>
      <c r="DE29" s="42" t="str">
        <f>IF(AND(VLOOKUP($E$2,Theme_Ranges[],2,0)&lt;=BU29,VLOOKUP($E$2,Theme_Ranges[],3,0)&gt;=BU29),BU29,"")</f>
        <v/>
      </c>
      <c r="DF29" s="42" t="str">
        <f>IF(AND(VLOOKUP($E$2,Theme_Ranges[],2,0)&lt;=BV29,VLOOKUP($E$2,Theme_Ranges[],3,0)&gt;=BV29),BV29,"")</f>
        <v/>
      </c>
      <c r="DG29" s="42" t="str">
        <f>IF(AND(VLOOKUP($E$2,Theme_Ranges[],2,0)&lt;=BW29,VLOOKUP($E$2,Theme_Ranges[],3,0)&gt;=BW29),BW29,"")</f>
        <v/>
      </c>
      <c r="DH29" s="42" t="str">
        <f>IF(AND(VLOOKUP($E$2,Theme_Ranges[],2,0)&lt;=BX29,VLOOKUP($E$2,Theme_Ranges[],3,0)&gt;=BX29),BX29,"")</f>
        <v/>
      </c>
      <c r="DI29" s="42" t="str">
        <f>IF(AND(VLOOKUP($E$2,Theme_Ranges[],2,0)&lt;=BY29,VLOOKUP($E$2,Theme_Ranges[],3,0)&gt;=BY29),BY29,"")</f>
        <v/>
      </c>
      <c r="DJ29" s="42" t="str">
        <f>IF(AND(VLOOKUP($E$2,Theme_Ranges[],2,0)&lt;=BZ29,VLOOKUP($E$2,Theme_Ranges[],3,0)&gt;=BZ29),BZ29,"")</f>
        <v/>
      </c>
      <c r="DK29" s="42" t="str">
        <f>IF(AND(VLOOKUP($E$2,Theme_Ranges[],2,0)&lt;=CA29,VLOOKUP($E$2,Theme_Ranges[],3,0)&gt;=CA29),CA29,"")</f>
        <v/>
      </c>
      <c r="DL29" s="42" t="str">
        <f>IF(AND(VLOOKUP($E$2,Theme_Ranges[],2,0)&lt;=CB29,VLOOKUP($E$2,Theme_Ranges[],3,0)&gt;=CB29),CB29,"")</f>
        <v/>
      </c>
      <c r="DM29" s="42" t="str">
        <f>IF(AND(VLOOKUP($E$2,Theme_Ranges[],2,0)&lt;=CC29,VLOOKUP($E$2,Theme_Ranges[],3,0)&gt;=CC29),CC29,"")</f>
        <v/>
      </c>
      <c r="DN29" s="42" t="str">
        <f>IF(AND(VLOOKUP($E$2,Theme_Ranges[],2,0)&lt;=CD29,VLOOKUP($E$2,Theme_Ranges[],3,0)&gt;=CD29),CD29,"")</f>
        <v/>
      </c>
      <c r="DO29" s="42" t="str">
        <f>IF(AND(VLOOKUP($E$2,Theme_Ranges[],2,0)&lt;=CE29,VLOOKUP($E$2,Theme_Ranges[],3,0)&gt;=CE29),CE29,"")</f>
        <v/>
      </c>
      <c r="DP29" s="42" t="str">
        <f>IF(AND(VLOOKUP($E$2,Theme_Ranges[],2,0)&lt;=CF29,VLOOKUP($E$2,Theme_Ranges[],3,0)&gt;=CF29),CF29,"")</f>
        <v/>
      </c>
      <c r="DQ29" s="42" t="str">
        <f>IF(AND(VLOOKUP($E$2,Theme_Ranges[],2,0)&lt;=CG29,VLOOKUP($E$2,Theme_Ranges[],3,0)&gt;=CG29),CG29,"")</f>
        <v/>
      </c>
      <c r="DR29" s="42" t="str">
        <f>IF(AND(VLOOKUP($E$2,Theme_Ranges[],2,0)&lt;=CH29,VLOOKUP($E$2,Theme_Ranges[],3,0)&gt;=CH29),CH29,"")</f>
        <v/>
      </c>
      <c r="DS29" s="42" t="str">
        <f>IF(AND(VLOOKUP($E$2,Theme_Ranges[],2,0)&lt;=CI29,VLOOKUP($E$2,Theme_Ranges[],3,0)&gt;=CI29),CI29,"")</f>
        <v/>
      </c>
      <c r="DT29" s="42" t="str">
        <f>IF(AND(VLOOKUP($E$2,Theme_Ranges[],2,0)&lt;=CJ29,VLOOKUP($E$2,Theme_Ranges[],3,0)&gt;=CJ29),CJ29,"")</f>
        <v/>
      </c>
    </row>
    <row r="30" spans="1:124" ht="19.2" x14ac:dyDescent="0.5">
      <c r="A30" s="38" t="str">
        <f t="shared" si="36"/>
        <v xml:space="preserve"> </v>
      </c>
      <c r="B30" s="39" t="str">
        <f>IF('Raw Data'!B25="","",'Raw Data'!B25)</f>
        <v/>
      </c>
      <c r="C30" s="39" t="str">
        <f>IF('Raw Data'!C25="","",'Raw Data'!C25)</f>
        <v/>
      </c>
      <c r="D30" s="39" t="str">
        <f>IF('Raw Data'!D25="","",'Raw Data'!D25)</f>
        <v/>
      </c>
      <c r="E30" s="39" t="str">
        <f>IF('Raw Data'!E25="","",'Raw Data'!E25)</f>
        <v/>
      </c>
      <c r="F30" s="71"/>
      <c r="G30" s="41" t="str">
        <f>IF(OR(IFERROR(AND(VLOOKUP($E$2,Theme_Ranges[],2,0)&lt;=BC30,VLOOKUP($E$2,Theme_Ranges[],3,0)&gt;=BC30),FALSE),IFERROR(AND(VLOOKUP($E$3,Theme_Ranges[],2,0)&lt;=BC30,VLOOKUP($E$3,Theme_Ranges[],3,0)&gt;=BC30),FALSE)),BC30,"")</f>
        <v/>
      </c>
      <c r="H30" s="41" t="str">
        <f>IF(OR(IFERROR(AND(VLOOKUP($E$2,Theme_Ranges[],2,0)&lt;=BD30,VLOOKUP($E$2,Theme_Ranges[],3,0)&gt;=BD30),FALSE),IFERROR(AND(VLOOKUP($E$3,Theme_Ranges[],2,0)&lt;=BD30,VLOOKUP($E$3,Theme_Ranges[],3,0)&gt;=BD30),FALSE)),BD30,"")</f>
        <v/>
      </c>
      <c r="I30" s="41" t="str">
        <f>IF(OR(IFERROR(AND(VLOOKUP($E$2,Theme_Ranges[],2,0)&lt;=BE30,VLOOKUP($E$2,Theme_Ranges[],3,0)&gt;=BE30),FALSE),IFERROR(AND(VLOOKUP($E$3,Theme_Ranges[],2,0)&lt;=BE30,VLOOKUP($E$3,Theme_Ranges[],3,0)&gt;=BE30),FALSE)),BE30,"")</f>
        <v/>
      </c>
      <c r="J30" s="41" t="str">
        <f>IF(OR(IFERROR(AND(VLOOKUP($E$2,Theme_Ranges[],2,0)&lt;=BF30,VLOOKUP($E$2,Theme_Ranges[],3,0)&gt;=BF30),FALSE),IFERROR(AND(VLOOKUP($E$3,Theme_Ranges[],2,0)&lt;=BF30,VLOOKUP($E$3,Theme_Ranges[],3,0)&gt;=BF30),FALSE)),BF30,"")</f>
        <v/>
      </c>
      <c r="K30" s="41" t="str">
        <f>IF(OR(IFERROR(AND(VLOOKUP($E$2,Theme_Ranges[],2,0)&lt;=BG30,VLOOKUP($E$2,Theme_Ranges[],3,0)&gt;=BG30),FALSE),IFERROR(AND(VLOOKUP($E$3,Theme_Ranges[],2,0)&lt;=BG30,VLOOKUP($E$3,Theme_Ranges[],3,0)&gt;=BG30),FALSE)),BG30,"")</f>
        <v/>
      </c>
      <c r="L30" s="41" t="str">
        <f>IF(OR(IFERROR(AND(VLOOKUP($E$2,Theme_Ranges[],2,0)&lt;=BH30,VLOOKUP($E$2,Theme_Ranges[],3,0)&gt;=BH30),FALSE),IFERROR(AND(VLOOKUP($E$3,Theme_Ranges[],2,0)&lt;=BH30,VLOOKUP($E$3,Theme_Ranges[],3,0)&gt;=BH30),FALSE)),BH30,"")</f>
        <v/>
      </c>
      <c r="M30" s="41" t="str">
        <f>IF(OR(IFERROR(AND(VLOOKUP($E$2,Theme_Ranges[],2,0)&lt;=BI30,VLOOKUP($E$2,Theme_Ranges[],3,0)&gt;=BI30),FALSE),IFERROR(AND(VLOOKUP($E$3,Theme_Ranges[],2,0)&lt;=BI30,VLOOKUP($E$3,Theme_Ranges[],3,0)&gt;=BI30),FALSE)),BI30,"")</f>
        <v/>
      </c>
      <c r="N30" s="41" t="str">
        <f>IF(OR(IFERROR(AND(VLOOKUP($E$2,Theme_Ranges[],2,0)&lt;=BJ30,VLOOKUP($E$2,Theme_Ranges[],3,0)&gt;=BJ30),FALSE),IFERROR(AND(VLOOKUP($E$3,Theme_Ranges[],2,0)&lt;=BJ30,VLOOKUP($E$3,Theme_Ranges[],3,0)&gt;=BJ30),FALSE)),BJ30,"")</f>
        <v/>
      </c>
      <c r="O30" s="41" t="str">
        <f>IF(OR(IFERROR(AND(VLOOKUP($E$2,Theme_Ranges[],2,0)&lt;=BK30,VLOOKUP($E$2,Theme_Ranges[],3,0)&gt;=BK30),FALSE),IFERROR(AND(VLOOKUP($E$3,Theme_Ranges[],2,0)&lt;=BK30,VLOOKUP($E$3,Theme_Ranges[],3,0)&gt;=BK30),FALSE)),BK30,"")</f>
        <v/>
      </c>
      <c r="P30" s="41" t="str">
        <f>IF(OR(IFERROR(AND(VLOOKUP($E$2,Theme_Ranges[],2,0)&lt;=BL30,VLOOKUP($E$2,Theme_Ranges[],3,0)&gt;=BL30),FALSE),IFERROR(AND(VLOOKUP($E$3,Theme_Ranges[],2,0)&lt;=BL30,VLOOKUP($E$3,Theme_Ranges[],3,0)&gt;=BL30),FALSE)),BL30,"")</f>
        <v/>
      </c>
      <c r="Q30" s="41" t="str">
        <f>IF(OR(IFERROR(AND(VLOOKUP($E$2,Theme_Ranges[],2,0)&lt;=BM30,VLOOKUP($E$2,Theme_Ranges[],3,0)&gt;=BM30),FALSE),IFERROR(AND(VLOOKUP($E$3,Theme_Ranges[],2,0)&lt;=BM30,VLOOKUP($E$3,Theme_Ranges[],3,0)&gt;=BM30),FALSE)),BM30,"")</f>
        <v/>
      </c>
      <c r="R30" s="41" t="str">
        <f>IF(OR(IFERROR(AND(VLOOKUP($E$2,Theme_Ranges[],2,0)&lt;=BN30,VLOOKUP($E$2,Theme_Ranges[],3,0)&gt;=BN30),FALSE),IFERROR(AND(VLOOKUP($E$3,Theme_Ranges[],2,0)&lt;=BN30,VLOOKUP($E$3,Theme_Ranges[],3,0)&gt;=BN30),FALSE)),BN30,"")</f>
        <v/>
      </c>
      <c r="S30" s="41" t="str">
        <f>IF(OR(IFERROR(AND(VLOOKUP($E$2,Theme_Ranges[],2,0)&lt;=BO30,VLOOKUP($E$2,Theme_Ranges[],3,0)&gt;=BO30),FALSE),IFERROR(AND(VLOOKUP($E$3,Theme_Ranges[],2,0)&lt;=BO30,VLOOKUP($E$3,Theme_Ranges[],3,0)&gt;=BO30),FALSE)),BO30,"")</f>
        <v/>
      </c>
      <c r="T30" s="41" t="str">
        <f>IF(OR(IFERROR(AND(VLOOKUP($E$2,Theme_Ranges[],2,0)&lt;=BP30,VLOOKUP($E$2,Theme_Ranges[],3,0)&gt;=BP30),FALSE),IFERROR(AND(VLOOKUP($E$3,Theme_Ranges[],2,0)&lt;=BP30,VLOOKUP($E$3,Theme_Ranges[],3,0)&gt;=BP30),FALSE)),BP30,"")</f>
        <v/>
      </c>
      <c r="U30" s="41" t="str">
        <f>IF(OR(IFERROR(AND(VLOOKUP($E$2,Theme_Ranges[],2,0)&lt;=BQ30,VLOOKUP($E$2,Theme_Ranges[],3,0)&gt;=BQ30),FALSE),IFERROR(AND(VLOOKUP($E$3,Theme_Ranges[],2,0)&lt;=BQ30,VLOOKUP($E$3,Theme_Ranges[],3,0)&gt;=BQ30),FALSE)),BQ30,"")</f>
        <v/>
      </c>
      <c r="V30" s="41" t="str">
        <f>IF(OR(IFERROR(AND(VLOOKUP($E$2,Theme_Ranges[],2,0)&lt;=BR30,VLOOKUP($E$2,Theme_Ranges[],3,0)&gt;=BR30),FALSE),IFERROR(AND(VLOOKUP($E$3,Theme_Ranges[],2,0)&lt;=BR30,VLOOKUP($E$3,Theme_Ranges[],3,0)&gt;=BR30),FALSE)),BR30,"")</f>
        <v/>
      </c>
      <c r="W30" s="41" t="str">
        <f>IF(OR(IFERROR(AND(VLOOKUP($E$2,Theme_Ranges[],2,0)&lt;=BS30,VLOOKUP($E$2,Theme_Ranges[],3,0)&gt;=BS30),FALSE),IFERROR(AND(VLOOKUP($E$3,Theme_Ranges[],2,0)&lt;=BS30,VLOOKUP($E$3,Theme_Ranges[],3,0)&gt;=BS30),FALSE)),BS30,"")</f>
        <v/>
      </c>
      <c r="X30" s="41" t="str">
        <f>IF(OR(IFERROR(AND(VLOOKUP($E$2,Theme_Ranges[],2,0)&lt;=BT30,VLOOKUP($E$2,Theme_Ranges[],3,0)&gt;=BT30),FALSE),IFERROR(AND(VLOOKUP($E$3,Theme_Ranges[],2,0)&lt;=BT30,VLOOKUP($E$3,Theme_Ranges[],3,0)&gt;=BT30),FALSE)),BT30,"")</f>
        <v/>
      </c>
      <c r="Y30" s="41" t="str">
        <f>IF(OR(IFERROR(AND(VLOOKUP($E$2,Theme_Ranges[],2,0)&lt;=BU30,VLOOKUP($E$2,Theme_Ranges[],3,0)&gt;=BU30),FALSE),IFERROR(AND(VLOOKUP($E$3,Theme_Ranges[],2,0)&lt;=BU30,VLOOKUP($E$3,Theme_Ranges[],3,0)&gt;=BU30),FALSE)),BU30,"")</f>
        <v/>
      </c>
      <c r="Z30" s="41" t="str">
        <f>IF(OR(IFERROR(AND(VLOOKUP($E$2,Theme_Ranges[],2,0)&lt;=BV30,VLOOKUP($E$2,Theme_Ranges[],3,0)&gt;=BV30),FALSE),IFERROR(AND(VLOOKUP($E$3,Theme_Ranges[],2,0)&lt;=BV30,VLOOKUP($E$3,Theme_Ranges[],3,0)&gt;=BV30),FALSE)),BV30,"")</f>
        <v/>
      </c>
      <c r="AA30" s="41" t="str">
        <f>IF(OR(IFERROR(AND(VLOOKUP($E$2,Theme_Ranges[],2,0)&lt;=BW30,VLOOKUP($E$2,Theme_Ranges[],3,0)&gt;=BW30),FALSE),IFERROR(AND(VLOOKUP($E$3,Theme_Ranges[],2,0)&lt;=BW30,VLOOKUP($E$3,Theme_Ranges[],3,0)&gt;=BW30),FALSE)),BW30,"")</f>
        <v/>
      </c>
      <c r="AB30" s="41" t="str">
        <f>IF(OR(IFERROR(AND(VLOOKUP($E$2,Theme_Ranges[],2,0)&lt;=BX30,VLOOKUP($E$2,Theme_Ranges[],3,0)&gt;=BX30),FALSE),IFERROR(AND(VLOOKUP($E$3,Theme_Ranges[],2,0)&lt;=BX30,VLOOKUP($E$3,Theme_Ranges[],3,0)&gt;=BX30),FALSE)),BX30,"")</f>
        <v/>
      </c>
      <c r="AC30" s="41" t="str">
        <f>IF(OR(IFERROR(AND(VLOOKUP($E$2,Theme_Ranges[],2,0)&lt;=BY30,VLOOKUP($E$2,Theme_Ranges[],3,0)&gt;=BY30),FALSE),IFERROR(AND(VLOOKUP($E$3,Theme_Ranges[],2,0)&lt;=BY30,VLOOKUP($E$3,Theme_Ranges[],3,0)&gt;=BY30),FALSE)),BY30,"")</f>
        <v/>
      </c>
      <c r="AD30" s="41" t="str">
        <f>IF(OR(IFERROR(AND(VLOOKUP($E$2,Theme_Ranges[],2,0)&lt;=BZ30,VLOOKUP($E$2,Theme_Ranges[],3,0)&gt;=BZ30),FALSE),IFERROR(AND(VLOOKUP($E$3,Theme_Ranges[],2,0)&lt;=BZ30,VLOOKUP($E$3,Theme_Ranges[],3,0)&gt;=BZ30),FALSE)),BZ30,"")</f>
        <v/>
      </c>
      <c r="AE30" s="41" t="str">
        <f>IF(OR(IFERROR(AND(VLOOKUP($E$2,Theme_Ranges[],2,0)&lt;=CA30,VLOOKUP($E$2,Theme_Ranges[],3,0)&gt;=CA30),FALSE),IFERROR(AND(VLOOKUP($E$3,Theme_Ranges[],2,0)&lt;=CA30,VLOOKUP($E$3,Theme_Ranges[],3,0)&gt;=CA30),FALSE)),CA30,"")</f>
        <v/>
      </c>
      <c r="AF30" s="41" t="str">
        <f>IF(OR(IFERROR(AND(VLOOKUP($E$2,Theme_Ranges[],2,0)&lt;=CB30,VLOOKUP($E$2,Theme_Ranges[],3,0)&gt;=CB30),FALSE),IFERROR(AND(VLOOKUP($E$3,Theme_Ranges[],2,0)&lt;=CB30,VLOOKUP($E$3,Theme_Ranges[],3,0)&gt;=CB30),FALSE)),CB30,"")</f>
        <v/>
      </c>
      <c r="AG30" s="41" t="str">
        <f>IF(OR(IFERROR(AND(VLOOKUP($E$2,Theme_Ranges[],2,0)&lt;=CC30,VLOOKUP($E$2,Theme_Ranges[],3,0)&gt;=CC30),FALSE),IFERROR(AND(VLOOKUP($E$3,Theme_Ranges[],2,0)&lt;=CC30,VLOOKUP($E$3,Theme_Ranges[],3,0)&gt;=CC30),FALSE)),CC30,"")</f>
        <v/>
      </c>
      <c r="AH30" s="41" t="str">
        <f>IF(OR(IFERROR(AND(VLOOKUP($E$2,Theme_Ranges[],2,0)&lt;=CD30,VLOOKUP($E$2,Theme_Ranges[],3,0)&gt;=CD30),FALSE),IFERROR(AND(VLOOKUP($E$3,Theme_Ranges[],2,0)&lt;=CD30,VLOOKUP($E$3,Theme_Ranges[],3,0)&gt;=CD30),FALSE)),CD30,"")</f>
        <v/>
      </c>
      <c r="AI30" s="41" t="str">
        <f>IF(OR(IFERROR(AND(VLOOKUP($E$2,Theme_Ranges[],2,0)&lt;=CE30,VLOOKUP($E$2,Theme_Ranges[],3,0)&gt;=CE30),FALSE),IFERROR(AND(VLOOKUP($E$3,Theme_Ranges[],2,0)&lt;=CE30,VLOOKUP($E$3,Theme_Ranges[],3,0)&gt;=CE30),FALSE)),CE30,"")</f>
        <v/>
      </c>
      <c r="AJ30" s="41" t="str">
        <f>IF(OR(IFERROR(AND(VLOOKUP($E$2,Theme_Ranges[],2,0)&lt;=CF30,VLOOKUP($E$2,Theme_Ranges[],3,0)&gt;=CF30),FALSE),IFERROR(AND(VLOOKUP($E$3,Theme_Ranges[],2,0)&lt;=CF30,VLOOKUP($E$3,Theme_Ranges[],3,0)&gt;=CF30),FALSE)),CF30,"")</f>
        <v/>
      </c>
      <c r="AK30" s="41" t="str">
        <f>IF(OR(IFERROR(AND(VLOOKUP($E$2,Theme_Ranges[],2,0)&lt;=CG30,VLOOKUP($E$2,Theme_Ranges[],3,0)&gt;=CG30),FALSE),IFERROR(AND(VLOOKUP($E$3,Theme_Ranges[],2,0)&lt;=CG30,VLOOKUP($E$3,Theme_Ranges[],3,0)&gt;=CG30),FALSE)),CG30,"")</f>
        <v/>
      </c>
      <c r="AL30" s="41" t="str">
        <f>IF(OR(IFERROR(AND(VLOOKUP($E$2,Theme_Ranges[],2,0)&lt;=CH30,VLOOKUP($E$2,Theme_Ranges[],3,0)&gt;=CH30),FALSE),IFERROR(AND(VLOOKUP($E$3,Theme_Ranges[],2,0)&lt;=CH30,VLOOKUP($E$3,Theme_Ranges[],3,0)&gt;=CH30),FALSE)),CH30,"")</f>
        <v/>
      </c>
      <c r="AM30" s="41" t="str">
        <f>IF(OR(IFERROR(AND(VLOOKUP($E$2,Theme_Ranges[],2,0)&lt;=CI30,VLOOKUP($E$2,Theme_Ranges[],3,0)&gt;=CI30),FALSE),IFERROR(AND(VLOOKUP($E$3,Theme_Ranges[],2,0)&lt;=CI30,VLOOKUP($E$3,Theme_Ranges[],3,0)&gt;=CI30),FALSE)),CI30,"")</f>
        <v/>
      </c>
      <c r="AN30" s="41" t="str">
        <f>IF(OR(IFERROR(AND(VLOOKUP($E$2,Theme_Ranges[],2,0)&lt;=CJ30,VLOOKUP($E$2,Theme_Ranges[],3,0)&gt;=CJ30),FALSE),IFERROR(AND(VLOOKUP($E$3,Theme_Ranges[],2,0)&lt;=CJ30,VLOOKUP($E$3,Theme_Ranges[],3,0)&gt;=CJ30),FALSE)),CJ30,"")</f>
        <v/>
      </c>
      <c r="AO30" s="79"/>
      <c r="AP30" s="49" t="str">
        <f t="shared" si="46"/>
        <v/>
      </c>
      <c r="AQ30" s="50" t="str">
        <f t="shared" si="47"/>
        <v/>
      </c>
      <c r="AR30" s="50" t="str">
        <f t="shared" si="48"/>
        <v/>
      </c>
      <c r="AS30" s="51" t="str">
        <f t="shared" si="49"/>
        <v/>
      </c>
      <c r="AT30" s="40"/>
      <c r="AU30" s="40"/>
      <c r="AV30" s="5">
        <f>VLOOKUP($AV$8,Theme_Ranges[],3,0)</f>
        <v>5</v>
      </c>
      <c r="AW30" s="5">
        <f t="shared" si="50"/>
        <v>0</v>
      </c>
      <c r="AX30" s="5">
        <f t="shared" si="51"/>
        <v>0</v>
      </c>
      <c r="AY30" s="5">
        <f t="shared" si="52"/>
        <v>0</v>
      </c>
      <c r="AZ30" s="5">
        <f t="shared" si="53"/>
        <v>0</v>
      </c>
      <c r="BA30" s="5">
        <f t="shared" si="54"/>
        <v>0</v>
      </c>
      <c r="BB30" s="40"/>
      <c r="BC30" s="42" t="str">
        <f>IF($D30="","",VLOOKUP($A30&amp;G$6,Data_Table_1[[Full Name Theme Conc]:[Theme Ranking]],8,0))</f>
        <v/>
      </c>
      <c r="BD30" s="42" t="str">
        <f>IF($D30="","",VLOOKUP($A30&amp;H$6,Data_Table_1[[Full Name Theme Conc]:[Theme Ranking]],8,0))</f>
        <v/>
      </c>
      <c r="BE30" s="42" t="str">
        <f>IF($D30="","",VLOOKUP($A30&amp;I$6,Data_Table_1[[Full Name Theme Conc]:[Theme Ranking]],8,0))</f>
        <v/>
      </c>
      <c r="BF30" s="42" t="str">
        <f>IF($D30="","",VLOOKUP($A30&amp;J$6,Data_Table_1[[Full Name Theme Conc]:[Theme Ranking]],8,0))</f>
        <v/>
      </c>
      <c r="BG30" s="42" t="str">
        <f>IF($D30="","",VLOOKUP($A30&amp;K$6,Data_Table_1[[Full Name Theme Conc]:[Theme Ranking]],8,0))</f>
        <v/>
      </c>
      <c r="BH30" s="42" t="str">
        <f>IF($D30="","",VLOOKUP($A30&amp;L$6,Data_Table_1[[Full Name Theme Conc]:[Theme Ranking]],8,0))</f>
        <v/>
      </c>
      <c r="BI30" s="42" t="str">
        <f>IF($D30="","",VLOOKUP($A30&amp;M$6,Data_Table_1[[Full Name Theme Conc]:[Theme Ranking]],8,0))</f>
        <v/>
      </c>
      <c r="BJ30" s="42" t="str">
        <f>IF($D30="","",VLOOKUP($A30&amp;N$6,Data_Table_1[[Full Name Theme Conc]:[Theme Ranking]],8,0))</f>
        <v/>
      </c>
      <c r="BK30" s="42" t="str">
        <f>IF($D30="","",VLOOKUP($A30&amp;O$6,Data_Table_1[[Full Name Theme Conc]:[Theme Ranking]],8,0))</f>
        <v/>
      </c>
      <c r="BL30" s="42" t="str">
        <f>IF($D30="","",VLOOKUP($A30&amp;P$6,Data_Table_1[[Full Name Theme Conc]:[Theme Ranking]],8,0))</f>
        <v/>
      </c>
      <c r="BM30" s="42" t="str">
        <f>IF($D30="","",VLOOKUP($A30&amp;Q$6,Data_Table_1[[Full Name Theme Conc]:[Theme Ranking]],8,0))</f>
        <v/>
      </c>
      <c r="BN30" s="42" t="str">
        <f>IF($D30="","",VLOOKUP($A30&amp;R$6,Data_Table_1[[Full Name Theme Conc]:[Theme Ranking]],8,0))</f>
        <v/>
      </c>
      <c r="BO30" s="42" t="str">
        <f>IF($D30="","",VLOOKUP($A30&amp;S$6,Data_Table_1[[Full Name Theme Conc]:[Theme Ranking]],8,0))</f>
        <v/>
      </c>
      <c r="BP30" s="42" t="str">
        <f>IF($D30="","",VLOOKUP($A30&amp;T$6,Data_Table_1[[Full Name Theme Conc]:[Theme Ranking]],8,0))</f>
        <v/>
      </c>
      <c r="BQ30" s="42" t="str">
        <f>IF($D30="","",VLOOKUP($A30&amp;U$6,Data_Table_1[[Full Name Theme Conc]:[Theme Ranking]],8,0))</f>
        <v/>
      </c>
      <c r="BR30" s="42" t="str">
        <f>IF($D30="","",VLOOKUP($A30&amp;V$6,Data_Table_1[[Full Name Theme Conc]:[Theme Ranking]],8,0))</f>
        <v/>
      </c>
      <c r="BS30" s="42" t="str">
        <f>IF($D30="","",VLOOKUP($A30&amp;W$6,Data_Table_1[[Full Name Theme Conc]:[Theme Ranking]],8,0))</f>
        <v/>
      </c>
      <c r="BT30" s="42" t="str">
        <f>IF($D30="","",VLOOKUP($A30&amp;X$6,Data_Table_1[[Full Name Theme Conc]:[Theme Ranking]],8,0))</f>
        <v/>
      </c>
      <c r="BU30" s="42" t="str">
        <f>IF($D30="","",VLOOKUP($A30&amp;Y$6,Data_Table_1[[Full Name Theme Conc]:[Theme Ranking]],8,0))</f>
        <v/>
      </c>
      <c r="BV30" s="42" t="str">
        <f>IF($D30="","",VLOOKUP($A30&amp;Z$6,Data_Table_1[[Full Name Theme Conc]:[Theme Ranking]],8,0))</f>
        <v/>
      </c>
      <c r="BW30" s="42" t="str">
        <f>IF($D30="","",VLOOKUP($A30&amp;AA$6,Data_Table_1[[Full Name Theme Conc]:[Theme Ranking]],8,0))</f>
        <v/>
      </c>
      <c r="BX30" s="42" t="str">
        <f>IF($D30="","",VLOOKUP($A30&amp;AB$6,Data_Table_1[[Full Name Theme Conc]:[Theme Ranking]],8,0))</f>
        <v/>
      </c>
      <c r="BY30" s="42" t="str">
        <f>IF($D30="","",VLOOKUP($A30&amp;AC$6,Data_Table_1[[Full Name Theme Conc]:[Theme Ranking]],8,0))</f>
        <v/>
      </c>
      <c r="BZ30" s="42" t="str">
        <f>IF($D30="","",VLOOKUP($A30&amp;AD$6,Data_Table_1[[Full Name Theme Conc]:[Theme Ranking]],8,0))</f>
        <v/>
      </c>
      <c r="CA30" s="42" t="str">
        <f>IF($D30="","",VLOOKUP($A30&amp;AE$6,Data_Table_1[[Full Name Theme Conc]:[Theme Ranking]],8,0))</f>
        <v/>
      </c>
      <c r="CB30" s="42" t="str">
        <f>IF($D30="","",VLOOKUP($A30&amp;AF$6,Data_Table_1[[Full Name Theme Conc]:[Theme Ranking]],8,0))</f>
        <v/>
      </c>
      <c r="CC30" s="42" t="str">
        <f>IF($D30="","",VLOOKUP($A30&amp;AG$6,Data_Table_1[[Full Name Theme Conc]:[Theme Ranking]],8,0))</f>
        <v/>
      </c>
      <c r="CD30" s="42" t="str">
        <f>IF($D30="","",VLOOKUP($A30&amp;AH$6,Data_Table_1[[Full Name Theme Conc]:[Theme Ranking]],8,0))</f>
        <v/>
      </c>
      <c r="CE30" s="42" t="str">
        <f>IF($D30="","",VLOOKUP($A30&amp;AI$6,Data_Table_1[[Full Name Theme Conc]:[Theme Ranking]],8,0))</f>
        <v/>
      </c>
      <c r="CF30" s="42" t="str">
        <f>IF($D30="","",VLOOKUP($A30&amp;AJ$6,Data_Table_1[[Full Name Theme Conc]:[Theme Ranking]],8,0))</f>
        <v/>
      </c>
      <c r="CG30" s="42" t="str">
        <f>IF($D30="","",VLOOKUP($A30&amp;AK$6,Data_Table_1[[Full Name Theme Conc]:[Theme Ranking]],8,0))</f>
        <v/>
      </c>
      <c r="CH30" s="42" t="str">
        <f>IF($D30="","",VLOOKUP($A30&amp;AL$6,Data_Table_1[[Full Name Theme Conc]:[Theme Ranking]],8,0))</f>
        <v/>
      </c>
      <c r="CI30" s="42" t="str">
        <f>IF($D30="","",VLOOKUP($A30&amp;AM$6,Data_Table_1[[Full Name Theme Conc]:[Theme Ranking]],8,0))</f>
        <v/>
      </c>
      <c r="CJ30" s="42" t="str">
        <f>IF($D30="","",VLOOKUP($A30&amp;AN$6,Data_Table_1[[Full Name Theme Conc]:[Theme Ranking]],8,0))</f>
        <v/>
      </c>
      <c r="CM30" s="42" t="str">
        <f>IF(AND(VLOOKUP($E$2,Theme_Ranges[],2,0)&lt;=BC30,VLOOKUP($E$2,Theme_Ranges[],3,0)&gt;=BC30),BC30,"")</f>
        <v/>
      </c>
      <c r="CN30" s="42" t="str">
        <f>IF(AND(VLOOKUP($E$2,Theme_Ranges[],2,0)&lt;=BD30,VLOOKUP($E$2,Theme_Ranges[],3,0)&gt;=BD30),BD30,"")</f>
        <v/>
      </c>
      <c r="CO30" s="42" t="str">
        <f>IF(AND(VLOOKUP($E$2,Theme_Ranges[],2,0)&lt;=BE30,VLOOKUP($E$2,Theme_Ranges[],3,0)&gt;=BE30),BE30,"")</f>
        <v/>
      </c>
      <c r="CP30" s="42" t="str">
        <f>IF(AND(VLOOKUP($E$2,Theme_Ranges[],2,0)&lt;=BF30,VLOOKUP($E$2,Theme_Ranges[],3,0)&gt;=BF30),BF30,"")</f>
        <v/>
      </c>
      <c r="CQ30" s="42" t="str">
        <f>IF(AND(VLOOKUP($E$2,Theme_Ranges[],2,0)&lt;=BG30,VLOOKUP($E$2,Theme_Ranges[],3,0)&gt;=BG30),BG30,"")</f>
        <v/>
      </c>
      <c r="CR30" s="42" t="str">
        <f>IF(AND(VLOOKUP($E$2,Theme_Ranges[],2,0)&lt;=BH30,VLOOKUP($E$2,Theme_Ranges[],3,0)&gt;=BH30),BH30,"")</f>
        <v/>
      </c>
      <c r="CS30" s="42" t="str">
        <f>IF(AND(VLOOKUP($E$2,Theme_Ranges[],2,0)&lt;=BI30,VLOOKUP($E$2,Theme_Ranges[],3,0)&gt;=BI30),BI30,"")</f>
        <v/>
      </c>
      <c r="CT30" s="42" t="str">
        <f>IF(AND(VLOOKUP($E$2,Theme_Ranges[],2,0)&lt;=BJ30,VLOOKUP($E$2,Theme_Ranges[],3,0)&gt;=BJ30),BJ30,"")</f>
        <v/>
      </c>
      <c r="CU30" s="42" t="str">
        <f>IF(AND(VLOOKUP($E$2,Theme_Ranges[],2,0)&lt;=BK30,VLOOKUP($E$2,Theme_Ranges[],3,0)&gt;=BK30),BK30,"")</f>
        <v/>
      </c>
      <c r="CV30" s="42" t="str">
        <f>IF(AND(VLOOKUP($E$2,Theme_Ranges[],2,0)&lt;=BL30,VLOOKUP($E$2,Theme_Ranges[],3,0)&gt;=BL30),BL30,"")</f>
        <v/>
      </c>
      <c r="CW30" s="42" t="str">
        <f>IF(AND(VLOOKUP($E$2,Theme_Ranges[],2,0)&lt;=BM30,VLOOKUP($E$2,Theme_Ranges[],3,0)&gt;=BM30),BM30,"")</f>
        <v/>
      </c>
      <c r="CX30" s="42" t="str">
        <f>IF(AND(VLOOKUP($E$2,Theme_Ranges[],2,0)&lt;=BN30,VLOOKUP($E$2,Theme_Ranges[],3,0)&gt;=BN30),BN30,"")</f>
        <v/>
      </c>
      <c r="CY30" s="42" t="str">
        <f>IF(AND(VLOOKUP($E$2,Theme_Ranges[],2,0)&lt;=BO30,VLOOKUP($E$2,Theme_Ranges[],3,0)&gt;=BO30),BO30,"")</f>
        <v/>
      </c>
      <c r="CZ30" s="42" t="str">
        <f>IF(AND(VLOOKUP($E$2,Theme_Ranges[],2,0)&lt;=BP30,VLOOKUP($E$2,Theme_Ranges[],3,0)&gt;=BP30),BP30,"")</f>
        <v/>
      </c>
      <c r="DA30" s="42" t="str">
        <f>IF(AND(VLOOKUP($E$2,Theme_Ranges[],2,0)&lt;=BQ30,VLOOKUP($E$2,Theme_Ranges[],3,0)&gt;=BQ30),BQ30,"")</f>
        <v/>
      </c>
      <c r="DB30" s="42" t="str">
        <f>IF(AND(VLOOKUP($E$2,Theme_Ranges[],2,0)&lt;=BR30,VLOOKUP($E$2,Theme_Ranges[],3,0)&gt;=BR30),BR30,"")</f>
        <v/>
      </c>
      <c r="DC30" s="42" t="str">
        <f>IF(AND(VLOOKUP($E$2,Theme_Ranges[],2,0)&lt;=BS30,VLOOKUP($E$2,Theme_Ranges[],3,0)&gt;=BS30),BS30,"")</f>
        <v/>
      </c>
      <c r="DD30" s="42" t="str">
        <f>IF(AND(VLOOKUP($E$2,Theme_Ranges[],2,0)&lt;=BT30,VLOOKUP($E$2,Theme_Ranges[],3,0)&gt;=BT30),BT30,"")</f>
        <v/>
      </c>
      <c r="DE30" s="42" t="str">
        <f>IF(AND(VLOOKUP($E$2,Theme_Ranges[],2,0)&lt;=BU30,VLOOKUP($E$2,Theme_Ranges[],3,0)&gt;=BU30),BU30,"")</f>
        <v/>
      </c>
      <c r="DF30" s="42" t="str">
        <f>IF(AND(VLOOKUP($E$2,Theme_Ranges[],2,0)&lt;=BV30,VLOOKUP($E$2,Theme_Ranges[],3,0)&gt;=BV30),BV30,"")</f>
        <v/>
      </c>
      <c r="DG30" s="42" t="str">
        <f>IF(AND(VLOOKUP($E$2,Theme_Ranges[],2,0)&lt;=BW30,VLOOKUP($E$2,Theme_Ranges[],3,0)&gt;=BW30),BW30,"")</f>
        <v/>
      </c>
      <c r="DH30" s="42" t="str">
        <f>IF(AND(VLOOKUP($E$2,Theme_Ranges[],2,0)&lt;=BX30,VLOOKUP($E$2,Theme_Ranges[],3,0)&gt;=BX30),BX30,"")</f>
        <v/>
      </c>
      <c r="DI30" s="42" t="str">
        <f>IF(AND(VLOOKUP($E$2,Theme_Ranges[],2,0)&lt;=BY30,VLOOKUP($E$2,Theme_Ranges[],3,0)&gt;=BY30),BY30,"")</f>
        <v/>
      </c>
      <c r="DJ30" s="42" t="str">
        <f>IF(AND(VLOOKUP($E$2,Theme_Ranges[],2,0)&lt;=BZ30,VLOOKUP($E$2,Theme_Ranges[],3,0)&gt;=BZ30),BZ30,"")</f>
        <v/>
      </c>
      <c r="DK30" s="42" t="str">
        <f>IF(AND(VLOOKUP($E$2,Theme_Ranges[],2,0)&lt;=CA30,VLOOKUP($E$2,Theme_Ranges[],3,0)&gt;=CA30),CA30,"")</f>
        <v/>
      </c>
      <c r="DL30" s="42" t="str">
        <f>IF(AND(VLOOKUP($E$2,Theme_Ranges[],2,0)&lt;=CB30,VLOOKUP($E$2,Theme_Ranges[],3,0)&gt;=CB30),CB30,"")</f>
        <v/>
      </c>
      <c r="DM30" s="42" t="str">
        <f>IF(AND(VLOOKUP($E$2,Theme_Ranges[],2,0)&lt;=CC30,VLOOKUP($E$2,Theme_Ranges[],3,0)&gt;=CC30),CC30,"")</f>
        <v/>
      </c>
      <c r="DN30" s="42" t="str">
        <f>IF(AND(VLOOKUP($E$2,Theme_Ranges[],2,0)&lt;=CD30,VLOOKUP($E$2,Theme_Ranges[],3,0)&gt;=CD30),CD30,"")</f>
        <v/>
      </c>
      <c r="DO30" s="42" t="str">
        <f>IF(AND(VLOOKUP($E$2,Theme_Ranges[],2,0)&lt;=CE30,VLOOKUP($E$2,Theme_Ranges[],3,0)&gt;=CE30),CE30,"")</f>
        <v/>
      </c>
      <c r="DP30" s="42" t="str">
        <f>IF(AND(VLOOKUP($E$2,Theme_Ranges[],2,0)&lt;=CF30,VLOOKUP($E$2,Theme_Ranges[],3,0)&gt;=CF30),CF30,"")</f>
        <v/>
      </c>
      <c r="DQ30" s="42" t="str">
        <f>IF(AND(VLOOKUP($E$2,Theme_Ranges[],2,0)&lt;=CG30,VLOOKUP($E$2,Theme_Ranges[],3,0)&gt;=CG30),CG30,"")</f>
        <v/>
      </c>
      <c r="DR30" s="42" t="str">
        <f>IF(AND(VLOOKUP($E$2,Theme_Ranges[],2,0)&lt;=CH30,VLOOKUP($E$2,Theme_Ranges[],3,0)&gt;=CH30),CH30,"")</f>
        <v/>
      </c>
      <c r="DS30" s="42" t="str">
        <f>IF(AND(VLOOKUP($E$2,Theme_Ranges[],2,0)&lt;=CI30,VLOOKUP($E$2,Theme_Ranges[],3,0)&gt;=CI30),CI30,"")</f>
        <v/>
      </c>
      <c r="DT30" s="42" t="str">
        <f>IF(AND(VLOOKUP($E$2,Theme_Ranges[],2,0)&lt;=CJ30,VLOOKUP($E$2,Theme_Ranges[],3,0)&gt;=CJ30),CJ30,"")</f>
        <v/>
      </c>
    </row>
    <row r="31" spans="1:124" ht="19.2" x14ac:dyDescent="0.5">
      <c r="A31" s="38" t="str">
        <f t="shared" si="36"/>
        <v xml:space="preserve"> </v>
      </c>
      <c r="B31" s="39" t="str">
        <f>IF('Raw Data'!B26="","",'Raw Data'!B26)</f>
        <v/>
      </c>
      <c r="C31" s="39" t="str">
        <f>IF('Raw Data'!C26="","",'Raw Data'!C26)</f>
        <v/>
      </c>
      <c r="D31" s="39" t="str">
        <f>IF('Raw Data'!D26="","",'Raw Data'!D26)</f>
        <v/>
      </c>
      <c r="E31" s="39" t="str">
        <f>IF('Raw Data'!E26="","",'Raw Data'!E26)</f>
        <v/>
      </c>
      <c r="F31" s="71"/>
      <c r="G31" s="41" t="str">
        <f>IF(OR(IFERROR(AND(VLOOKUP($E$2,Theme_Ranges[],2,0)&lt;=BC31,VLOOKUP($E$2,Theme_Ranges[],3,0)&gt;=BC31),FALSE),IFERROR(AND(VLOOKUP($E$3,Theme_Ranges[],2,0)&lt;=BC31,VLOOKUP($E$3,Theme_Ranges[],3,0)&gt;=BC31),FALSE)),BC31,"")</f>
        <v/>
      </c>
      <c r="H31" s="41" t="str">
        <f>IF(OR(IFERROR(AND(VLOOKUP($E$2,Theme_Ranges[],2,0)&lt;=BD31,VLOOKUP($E$2,Theme_Ranges[],3,0)&gt;=BD31),FALSE),IFERROR(AND(VLOOKUP($E$3,Theme_Ranges[],2,0)&lt;=BD31,VLOOKUP($E$3,Theme_Ranges[],3,0)&gt;=BD31),FALSE)),BD31,"")</f>
        <v/>
      </c>
      <c r="I31" s="41" t="str">
        <f>IF(OR(IFERROR(AND(VLOOKUP($E$2,Theme_Ranges[],2,0)&lt;=BE31,VLOOKUP($E$2,Theme_Ranges[],3,0)&gt;=BE31),FALSE),IFERROR(AND(VLOOKUP($E$3,Theme_Ranges[],2,0)&lt;=BE31,VLOOKUP($E$3,Theme_Ranges[],3,0)&gt;=BE31),FALSE)),BE31,"")</f>
        <v/>
      </c>
      <c r="J31" s="41" t="str">
        <f>IF(OR(IFERROR(AND(VLOOKUP($E$2,Theme_Ranges[],2,0)&lt;=BF31,VLOOKUP($E$2,Theme_Ranges[],3,0)&gt;=BF31),FALSE),IFERROR(AND(VLOOKUP($E$3,Theme_Ranges[],2,0)&lt;=BF31,VLOOKUP($E$3,Theme_Ranges[],3,0)&gt;=BF31),FALSE)),BF31,"")</f>
        <v/>
      </c>
      <c r="K31" s="41" t="str">
        <f>IF(OR(IFERROR(AND(VLOOKUP($E$2,Theme_Ranges[],2,0)&lt;=BG31,VLOOKUP($E$2,Theme_Ranges[],3,0)&gt;=BG31),FALSE),IFERROR(AND(VLOOKUP($E$3,Theme_Ranges[],2,0)&lt;=BG31,VLOOKUP($E$3,Theme_Ranges[],3,0)&gt;=BG31),FALSE)),BG31,"")</f>
        <v/>
      </c>
      <c r="L31" s="41" t="str">
        <f>IF(OR(IFERROR(AND(VLOOKUP($E$2,Theme_Ranges[],2,0)&lt;=BH31,VLOOKUP($E$2,Theme_Ranges[],3,0)&gt;=BH31),FALSE),IFERROR(AND(VLOOKUP($E$3,Theme_Ranges[],2,0)&lt;=BH31,VLOOKUP($E$3,Theme_Ranges[],3,0)&gt;=BH31),FALSE)),BH31,"")</f>
        <v/>
      </c>
      <c r="M31" s="41" t="str">
        <f>IF(OR(IFERROR(AND(VLOOKUP($E$2,Theme_Ranges[],2,0)&lt;=BI31,VLOOKUP($E$2,Theme_Ranges[],3,0)&gt;=BI31),FALSE),IFERROR(AND(VLOOKUP($E$3,Theme_Ranges[],2,0)&lt;=BI31,VLOOKUP($E$3,Theme_Ranges[],3,0)&gt;=BI31),FALSE)),BI31,"")</f>
        <v/>
      </c>
      <c r="N31" s="41" t="str">
        <f>IF(OR(IFERROR(AND(VLOOKUP($E$2,Theme_Ranges[],2,0)&lt;=BJ31,VLOOKUP($E$2,Theme_Ranges[],3,0)&gt;=BJ31),FALSE),IFERROR(AND(VLOOKUP($E$3,Theme_Ranges[],2,0)&lt;=BJ31,VLOOKUP($E$3,Theme_Ranges[],3,0)&gt;=BJ31),FALSE)),BJ31,"")</f>
        <v/>
      </c>
      <c r="O31" s="41" t="str">
        <f>IF(OR(IFERROR(AND(VLOOKUP($E$2,Theme_Ranges[],2,0)&lt;=BK31,VLOOKUP($E$2,Theme_Ranges[],3,0)&gt;=BK31),FALSE),IFERROR(AND(VLOOKUP($E$3,Theme_Ranges[],2,0)&lt;=BK31,VLOOKUP($E$3,Theme_Ranges[],3,0)&gt;=BK31),FALSE)),BK31,"")</f>
        <v/>
      </c>
      <c r="P31" s="41" t="str">
        <f>IF(OR(IFERROR(AND(VLOOKUP($E$2,Theme_Ranges[],2,0)&lt;=BL31,VLOOKUP($E$2,Theme_Ranges[],3,0)&gt;=BL31),FALSE),IFERROR(AND(VLOOKUP($E$3,Theme_Ranges[],2,0)&lt;=BL31,VLOOKUP($E$3,Theme_Ranges[],3,0)&gt;=BL31),FALSE)),BL31,"")</f>
        <v/>
      </c>
      <c r="Q31" s="41" t="str">
        <f>IF(OR(IFERROR(AND(VLOOKUP($E$2,Theme_Ranges[],2,0)&lt;=BM31,VLOOKUP($E$2,Theme_Ranges[],3,0)&gt;=BM31),FALSE),IFERROR(AND(VLOOKUP($E$3,Theme_Ranges[],2,0)&lt;=BM31,VLOOKUP($E$3,Theme_Ranges[],3,0)&gt;=BM31),FALSE)),BM31,"")</f>
        <v/>
      </c>
      <c r="R31" s="41" t="str">
        <f>IF(OR(IFERROR(AND(VLOOKUP($E$2,Theme_Ranges[],2,0)&lt;=BN31,VLOOKUP($E$2,Theme_Ranges[],3,0)&gt;=BN31),FALSE),IFERROR(AND(VLOOKUP($E$3,Theme_Ranges[],2,0)&lt;=BN31,VLOOKUP($E$3,Theme_Ranges[],3,0)&gt;=BN31),FALSE)),BN31,"")</f>
        <v/>
      </c>
      <c r="S31" s="41" t="str">
        <f>IF(OR(IFERROR(AND(VLOOKUP($E$2,Theme_Ranges[],2,0)&lt;=BO31,VLOOKUP($E$2,Theme_Ranges[],3,0)&gt;=BO31),FALSE),IFERROR(AND(VLOOKUP($E$3,Theme_Ranges[],2,0)&lt;=BO31,VLOOKUP($E$3,Theme_Ranges[],3,0)&gt;=BO31),FALSE)),BO31,"")</f>
        <v/>
      </c>
      <c r="T31" s="41" t="str">
        <f>IF(OR(IFERROR(AND(VLOOKUP($E$2,Theme_Ranges[],2,0)&lt;=BP31,VLOOKUP($E$2,Theme_Ranges[],3,0)&gt;=BP31),FALSE),IFERROR(AND(VLOOKUP($E$3,Theme_Ranges[],2,0)&lt;=BP31,VLOOKUP($E$3,Theme_Ranges[],3,0)&gt;=BP31),FALSE)),BP31,"")</f>
        <v/>
      </c>
      <c r="U31" s="41" t="str">
        <f>IF(OR(IFERROR(AND(VLOOKUP($E$2,Theme_Ranges[],2,0)&lt;=BQ31,VLOOKUP($E$2,Theme_Ranges[],3,0)&gt;=BQ31),FALSE),IFERROR(AND(VLOOKUP($E$3,Theme_Ranges[],2,0)&lt;=BQ31,VLOOKUP($E$3,Theme_Ranges[],3,0)&gt;=BQ31),FALSE)),BQ31,"")</f>
        <v/>
      </c>
      <c r="V31" s="41" t="str">
        <f>IF(OR(IFERROR(AND(VLOOKUP($E$2,Theme_Ranges[],2,0)&lt;=BR31,VLOOKUP($E$2,Theme_Ranges[],3,0)&gt;=BR31),FALSE),IFERROR(AND(VLOOKUP($E$3,Theme_Ranges[],2,0)&lt;=BR31,VLOOKUP($E$3,Theme_Ranges[],3,0)&gt;=BR31),FALSE)),BR31,"")</f>
        <v/>
      </c>
      <c r="W31" s="41" t="str">
        <f>IF(OR(IFERROR(AND(VLOOKUP($E$2,Theme_Ranges[],2,0)&lt;=BS31,VLOOKUP($E$2,Theme_Ranges[],3,0)&gt;=BS31),FALSE),IFERROR(AND(VLOOKUP($E$3,Theme_Ranges[],2,0)&lt;=BS31,VLOOKUP($E$3,Theme_Ranges[],3,0)&gt;=BS31),FALSE)),BS31,"")</f>
        <v/>
      </c>
      <c r="X31" s="41" t="str">
        <f>IF(OR(IFERROR(AND(VLOOKUP($E$2,Theme_Ranges[],2,0)&lt;=BT31,VLOOKUP($E$2,Theme_Ranges[],3,0)&gt;=BT31),FALSE),IFERROR(AND(VLOOKUP($E$3,Theme_Ranges[],2,0)&lt;=BT31,VLOOKUP($E$3,Theme_Ranges[],3,0)&gt;=BT31),FALSE)),BT31,"")</f>
        <v/>
      </c>
      <c r="Y31" s="41" t="str">
        <f>IF(OR(IFERROR(AND(VLOOKUP($E$2,Theme_Ranges[],2,0)&lt;=BU31,VLOOKUP($E$2,Theme_Ranges[],3,0)&gt;=BU31),FALSE),IFERROR(AND(VLOOKUP($E$3,Theme_Ranges[],2,0)&lt;=BU31,VLOOKUP($E$3,Theme_Ranges[],3,0)&gt;=BU31),FALSE)),BU31,"")</f>
        <v/>
      </c>
      <c r="Z31" s="41" t="str">
        <f>IF(OR(IFERROR(AND(VLOOKUP($E$2,Theme_Ranges[],2,0)&lt;=BV31,VLOOKUP($E$2,Theme_Ranges[],3,0)&gt;=BV31),FALSE),IFERROR(AND(VLOOKUP($E$3,Theme_Ranges[],2,0)&lt;=BV31,VLOOKUP($E$3,Theme_Ranges[],3,0)&gt;=BV31),FALSE)),BV31,"")</f>
        <v/>
      </c>
      <c r="AA31" s="41" t="str">
        <f>IF(OR(IFERROR(AND(VLOOKUP($E$2,Theme_Ranges[],2,0)&lt;=BW31,VLOOKUP($E$2,Theme_Ranges[],3,0)&gt;=BW31),FALSE),IFERROR(AND(VLOOKUP($E$3,Theme_Ranges[],2,0)&lt;=BW31,VLOOKUP($E$3,Theme_Ranges[],3,0)&gt;=BW31),FALSE)),BW31,"")</f>
        <v/>
      </c>
      <c r="AB31" s="41" t="str">
        <f>IF(OR(IFERROR(AND(VLOOKUP($E$2,Theme_Ranges[],2,0)&lt;=BX31,VLOOKUP($E$2,Theme_Ranges[],3,0)&gt;=BX31),FALSE),IFERROR(AND(VLOOKUP($E$3,Theme_Ranges[],2,0)&lt;=BX31,VLOOKUP($E$3,Theme_Ranges[],3,0)&gt;=BX31),FALSE)),BX31,"")</f>
        <v/>
      </c>
      <c r="AC31" s="41" t="str">
        <f>IF(OR(IFERROR(AND(VLOOKUP($E$2,Theme_Ranges[],2,0)&lt;=BY31,VLOOKUP($E$2,Theme_Ranges[],3,0)&gt;=BY31),FALSE),IFERROR(AND(VLOOKUP($E$3,Theme_Ranges[],2,0)&lt;=BY31,VLOOKUP($E$3,Theme_Ranges[],3,0)&gt;=BY31),FALSE)),BY31,"")</f>
        <v/>
      </c>
      <c r="AD31" s="41" t="str">
        <f>IF(OR(IFERROR(AND(VLOOKUP($E$2,Theme_Ranges[],2,0)&lt;=BZ31,VLOOKUP($E$2,Theme_Ranges[],3,0)&gt;=BZ31),FALSE),IFERROR(AND(VLOOKUP($E$3,Theme_Ranges[],2,0)&lt;=BZ31,VLOOKUP($E$3,Theme_Ranges[],3,0)&gt;=BZ31),FALSE)),BZ31,"")</f>
        <v/>
      </c>
      <c r="AE31" s="41" t="str">
        <f>IF(OR(IFERROR(AND(VLOOKUP($E$2,Theme_Ranges[],2,0)&lt;=CA31,VLOOKUP($E$2,Theme_Ranges[],3,0)&gt;=CA31),FALSE),IFERROR(AND(VLOOKUP($E$3,Theme_Ranges[],2,0)&lt;=CA31,VLOOKUP($E$3,Theme_Ranges[],3,0)&gt;=CA31),FALSE)),CA31,"")</f>
        <v/>
      </c>
      <c r="AF31" s="41" t="str">
        <f>IF(OR(IFERROR(AND(VLOOKUP($E$2,Theme_Ranges[],2,0)&lt;=CB31,VLOOKUP($E$2,Theme_Ranges[],3,0)&gt;=CB31),FALSE),IFERROR(AND(VLOOKUP($E$3,Theme_Ranges[],2,0)&lt;=CB31,VLOOKUP($E$3,Theme_Ranges[],3,0)&gt;=CB31),FALSE)),CB31,"")</f>
        <v/>
      </c>
      <c r="AG31" s="41" t="str">
        <f>IF(OR(IFERROR(AND(VLOOKUP($E$2,Theme_Ranges[],2,0)&lt;=CC31,VLOOKUP($E$2,Theme_Ranges[],3,0)&gt;=CC31),FALSE),IFERROR(AND(VLOOKUP($E$3,Theme_Ranges[],2,0)&lt;=CC31,VLOOKUP($E$3,Theme_Ranges[],3,0)&gt;=CC31),FALSE)),CC31,"")</f>
        <v/>
      </c>
      <c r="AH31" s="41" t="str">
        <f>IF(OR(IFERROR(AND(VLOOKUP($E$2,Theme_Ranges[],2,0)&lt;=CD31,VLOOKUP($E$2,Theme_Ranges[],3,0)&gt;=CD31),FALSE),IFERROR(AND(VLOOKUP($E$3,Theme_Ranges[],2,0)&lt;=CD31,VLOOKUP($E$3,Theme_Ranges[],3,0)&gt;=CD31),FALSE)),CD31,"")</f>
        <v/>
      </c>
      <c r="AI31" s="41" t="str">
        <f>IF(OR(IFERROR(AND(VLOOKUP($E$2,Theme_Ranges[],2,0)&lt;=CE31,VLOOKUP($E$2,Theme_Ranges[],3,0)&gt;=CE31),FALSE),IFERROR(AND(VLOOKUP($E$3,Theme_Ranges[],2,0)&lt;=CE31,VLOOKUP($E$3,Theme_Ranges[],3,0)&gt;=CE31),FALSE)),CE31,"")</f>
        <v/>
      </c>
      <c r="AJ31" s="41" t="str">
        <f>IF(OR(IFERROR(AND(VLOOKUP($E$2,Theme_Ranges[],2,0)&lt;=CF31,VLOOKUP($E$2,Theme_Ranges[],3,0)&gt;=CF31),FALSE),IFERROR(AND(VLOOKUP($E$3,Theme_Ranges[],2,0)&lt;=CF31,VLOOKUP($E$3,Theme_Ranges[],3,0)&gt;=CF31),FALSE)),CF31,"")</f>
        <v/>
      </c>
      <c r="AK31" s="41" t="str">
        <f>IF(OR(IFERROR(AND(VLOOKUP($E$2,Theme_Ranges[],2,0)&lt;=CG31,VLOOKUP($E$2,Theme_Ranges[],3,0)&gt;=CG31),FALSE),IFERROR(AND(VLOOKUP($E$3,Theme_Ranges[],2,0)&lt;=CG31,VLOOKUP($E$3,Theme_Ranges[],3,0)&gt;=CG31),FALSE)),CG31,"")</f>
        <v/>
      </c>
      <c r="AL31" s="41" t="str">
        <f>IF(OR(IFERROR(AND(VLOOKUP($E$2,Theme_Ranges[],2,0)&lt;=CH31,VLOOKUP($E$2,Theme_Ranges[],3,0)&gt;=CH31),FALSE),IFERROR(AND(VLOOKUP($E$3,Theme_Ranges[],2,0)&lt;=CH31,VLOOKUP($E$3,Theme_Ranges[],3,0)&gt;=CH31),FALSE)),CH31,"")</f>
        <v/>
      </c>
      <c r="AM31" s="41" t="str">
        <f>IF(OR(IFERROR(AND(VLOOKUP($E$2,Theme_Ranges[],2,0)&lt;=CI31,VLOOKUP($E$2,Theme_Ranges[],3,0)&gt;=CI31),FALSE),IFERROR(AND(VLOOKUP($E$3,Theme_Ranges[],2,0)&lt;=CI31,VLOOKUP($E$3,Theme_Ranges[],3,0)&gt;=CI31),FALSE)),CI31,"")</f>
        <v/>
      </c>
      <c r="AN31" s="41" t="str">
        <f>IF(OR(IFERROR(AND(VLOOKUP($E$2,Theme_Ranges[],2,0)&lt;=CJ31,VLOOKUP($E$2,Theme_Ranges[],3,0)&gt;=CJ31),FALSE),IFERROR(AND(VLOOKUP($E$3,Theme_Ranges[],2,0)&lt;=CJ31,VLOOKUP($E$3,Theme_Ranges[],3,0)&gt;=CJ31),FALSE)),CJ31,"")</f>
        <v/>
      </c>
      <c r="AO31" s="79"/>
      <c r="AP31" s="49" t="str">
        <f t="shared" si="46"/>
        <v/>
      </c>
      <c r="AQ31" s="50" t="str">
        <f t="shared" si="47"/>
        <v/>
      </c>
      <c r="AR31" s="50" t="str">
        <f t="shared" si="48"/>
        <v/>
      </c>
      <c r="AS31" s="51" t="str">
        <f t="shared" si="49"/>
        <v/>
      </c>
      <c r="AT31" s="40"/>
      <c r="AU31" s="40"/>
      <c r="AV31" s="5">
        <f>VLOOKUP($AV$8,Theme_Ranges[],3,0)</f>
        <v>5</v>
      </c>
      <c r="AW31" s="5">
        <f t="shared" si="50"/>
        <v>0</v>
      </c>
      <c r="AX31" s="5">
        <f t="shared" si="51"/>
        <v>0</v>
      </c>
      <c r="AY31" s="5">
        <f t="shared" si="52"/>
        <v>0</v>
      </c>
      <c r="AZ31" s="5">
        <f t="shared" si="53"/>
        <v>0</v>
      </c>
      <c r="BA31" s="5">
        <f t="shared" si="54"/>
        <v>0</v>
      </c>
      <c r="BB31" s="40"/>
      <c r="BC31" s="42" t="str">
        <f>IF($D31="","",VLOOKUP($A31&amp;G$6,Data_Table_1[[Full Name Theme Conc]:[Theme Ranking]],8,0))</f>
        <v/>
      </c>
      <c r="BD31" s="42" t="str">
        <f>IF($D31="","",VLOOKUP($A31&amp;H$6,Data_Table_1[[Full Name Theme Conc]:[Theme Ranking]],8,0))</f>
        <v/>
      </c>
      <c r="BE31" s="42" t="str">
        <f>IF($D31="","",VLOOKUP($A31&amp;I$6,Data_Table_1[[Full Name Theme Conc]:[Theme Ranking]],8,0))</f>
        <v/>
      </c>
      <c r="BF31" s="42" t="str">
        <f>IF($D31="","",VLOOKUP($A31&amp;J$6,Data_Table_1[[Full Name Theme Conc]:[Theme Ranking]],8,0))</f>
        <v/>
      </c>
      <c r="BG31" s="42" t="str">
        <f>IF($D31="","",VLOOKUP($A31&amp;K$6,Data_Table_1[[Full Name Theme Conc]:[Theme Ranking]],8,0))</f>
        <v/>
      </c>
      <c r="BH31" s="42" t="str">
        <f>IF($D31="","",VLOOKUP($A31&amp;L$6,Data_Table_1[[Full Name Theme Conc]:[Theme Ranking]],8,0))</f>
        <v/>
      </c>
      <c r="BI31" s="42" t="str">
        <f>IF($D31="","",VLOOKUP($A31&amp;M$6,Data_Table_1[[Full Name Theme Conc]:[Theme Ranking]],8,0))</f>
        <v/>
      </c>
      <c r="BJ31" s="42" t="str">
        <f>IF($D31="","",VLOOKUP($A31&amp;N$6,Data_Table_1[[Full Name Theme Conc]:[Theme Ranking]],8,0))</f>
        <v/>
      </c>
      <c r="BK31" s="42" t="str">
        <f>IF($D31="","",VLOOKUP($A31&amp;O$6,Data_Table_1[[Full Name Theme Conc]:[Theme Ranking]],8,0))</f>
        <v/>
      </c>
      <c r="BL31" s="42" t="str">
        <f>IF($D31="","",VLOOKUP($A31&amp;P$6,Data_Table_1[[Full Name Theme Conc]:[Theme Ranking]],8,0))</f>
        <v/>
      </c>
      <c r="BM31" s="42" t="str">
        <f>IF($D31="","",VLOOKUP($A31&amp;Q$6,Data_Table_1[[Full Name Theme Conc]:[Theme Ranking]],8,0))</f>
        <v/>
      </c>
      <c r="BN31" s="42" t="str">
        <f>IF($D31="","",VLOOKUP($A31&amp;R$6,Data_Table_1[[Full Name Theme Conc]:[Theme Ranking]],8,0))</f>
        <v/>
      </c>
      <c r="BO31" s="42" t="str">
        <f>IF($D31="","",VLOOKUP($A31&amp;S$6,Data_Table_1[[Full Name Theme Conc]:[Theme Ranking]],8,0))</f>
        <v/>
      </c>
      <c r="BP31" s="42" t="str">
        <f>IF($D31="","",VLOOKUP($A31&amp;T$6,Data_Table_1[[Full Name Theme Conc]:[Theme Ranking]],8,0))</f>
        <v/>
      </c>
      <c r="BQ31" s="42" t="str">
        <f>IF($D31="","",VLOOKUP($A31&amp;U$6,Data_Table_1[[Full Name Theme Conc]:[Theme Ranking]],8,0))</f>
        <v/>
      </c>
      <c r="BR31" s="42" t="str">
        <f>IF($D31="","",VLOOKUP($A31&amp;V$6,Data_Table_1[[Full Name Theme Conc]:[Theme Ranking]],8,0))</f>
        <v/>
      </c>
      <c r="BS31" s="42" t="str">
        <f>IF($D31="","",VLOOKUP($A31&amp;W$6,Data_Table_1[[Full Name Theme Conc]:[Theme Ranking]],8,0))</f>
        <v/>
      </c>
      <c r="BT31" s="42" t="str">
        <f>IF($D31="","",VLOOKUP($A31&amp;X$6,Data_Table_1[[Full Name Theme Conc]:[Theme Ranking]],8,0))</f>
        <v/>
      </c>
      <c r="BU31" s="42" t="str">
        <f>IF($D31="","",VLOOKUP($A31&amp;Y$6,Data_Table_1[[Full Name Theme Conc]:[Theme Ranking]],8,0))</f>
        <v/>
      </c>
      <c r="BV31" s="42" t="str">
        <f>IF($D31="","",VLOOKUP($A31&amp;Z$6,Data_Table_1[[Full Name Theme Conc]:[Theme Ranking]],8,0))</f>
        <v/>
      </c>
      <c r="BW31" s="42" t="str">
        <f>IF($D31="","",VLOOKUP($A31&amp;AA$6,Data_Table_1[[Full Name Theme Conc]:[Theme Ranking]],8,0))</f>
        <v/>
      </c>
      <c r="BX31" s="42" t="str">
        <f>IF($D31="","",VLOOKUP($A31&amp;AB$6,Data_Table_1[[Full Name Theme Conc]:[Theme Ranking]],8,0))</f>
        <v/>
      </c>
      <c r="BY31" s="42" t="str">
        <f>IF($D31="","",VLOOKUP($A31&amp;AC$6,Data_Table_1[[Full Name Theme Conc]:[Theme Ranking]],8,0))</f>
        <v/>
      </c>
      <c r="BZ31" s="42" t="str">
        <f>IF($D31="","",VLOOKUP($A31&amp;AD$6,Data_Table_1[[Full Name Theme Conc]:[Theme Ranking]],8,0))</f>
        <v/>
      </c>
      <c r="CA31" s="42" t="str">
        <f>IF($D31="","",VLOOKUP($A31&amp;AE$6,Data_Table_1[[Full Name Theme Conc]:[Theme Ranking]],8,0))</f>
        <v/>
      </c>
      <c r="CB31" s="42" t="str">
        <f>IF($D31="","",VLOOKUP($A31&amp;AF$6,Data_Table_1[[Full Name Theme Conc]:[Theme Ranking]],8,0))</f>
        <v/>
      </c>
      <c r="CC31" s="42" t="str">
        <f>IF($D31="","",VLOOKUP($A31&amp;AG$6,Data_Table_1[[Full Name Theme Conc]:[Theme Ranking]],8,0))</f>
        <v/>
      </c>
      <c r="CD31" s="42" t="str">
        <f>IF($D31="","",VLOOKUP($A31&amp;AH$6,Data_Table_1[[Full Name Theme Conc]:[Theme Ranking]],8,0))</f>
        <v/>
      </c>
      <c r="CE31" s="42" t="str">
        <f>IF($D31="","",VLOOKUP($A31&amp;AI$6,Data_Table_1[[Full Name Theme Conc]:[Theme Ranking]],8,0))</f>
        <v/>
      </c>
      <c r="CF31" s="42" t="str">
        <f>IF($D31="","",VLOOKUP($A31&amp;AJ$6,Data_Table_1[[Full Name Theme Conc]:[Theme Ranking]],8,0))</f>
        <v/>
      </c>
      <c r="CG31" s="42" t="str">
        <f>IF($D31="","",VLOOKUP($A31&amp;AK$6,Data_Table_1[[Full Name Theme Conc]:[Theme Ranking]],8,0))</f>
        <v/>
      </c>
      <c r="CH31" s="42" t="str">
        <f>IF($D31="","",VLOOKUP($A31&amp;AL$6,Data_Table_1[[Full Name Theme Conc]:[Theme Ranking]],8,0))</f>
        <v/>
      </c>
      <c r="CI31" s="42" t="str">
        <f>IF($D31="","",VLOOKUP($A31&amp;AM$6,Data_Table_1[[Full Name Theme Conc]:[Theme Ranking]],8,0))</f>
        <v/>
      </c>
      <c r="CJ31" s="42" t="str">
        <f>IF($D31="","",VLOOKUP($A31&amp;AN$6,Data_Table_1[[Full Name Theme Conc]:[Theme Ranking]],8,0))</f>
        <v/>
      </c>
      <c r="CM31" s="42" t="str">
        <f>IF(AND(VLOOKUP($E$2,Theme_Ranges[],2,0)&lt;=BC31,VLOOKUP($E$2,Theme_Ranges[],3,0)&gt;=BC31),BC31,"")</f>
        <v/>
      </c>
      <c r="CN31" s="42" t="str">
        <f>IF(AND(VLOOKUP($E$2,Theme_Ranges[],2,0)&lt;=BD31,VLOOKUP($E$2,Theme_Ranges[],3,0)&gt;=BD31),BD31,"")</f>
        <v/>
      </c>
      <c r="CO31" s="42" t="str">
        <f>IF(AND(VLOOKUP($E$2,Theme_Ranges[],2,0)&lt;=BE31,VLOOKUP($E$2,Theme_Ranges[],3,0)&gt;=BE31),BE31,"")</f>
        <v/>
      </c>
      <c r="CP31" s="42" t="str">
        <f>IF(AND(VLOOKUP($E$2,Theme_Ranges[],2,0)&lt;=BF31,VLOOKUP($E$2,Theme_Ranges[],3,0)&gt;=BF31),BF31,"")</f>
        <v/>
      </c>
      <c r="CQ31" s="42" t="str">
        <f>IF(AND(VLOOKUP($E$2,Theme_Ranges[],2,0)&lt;=BG31,VLOOKUP($E$2,Theme_Ranges[],3,0)&gt;=BG31),BG31,"")</f>
        <v/>
      </c>
      <c r="CR31" s="42" t="str">
        <f>IF(AND(VLOOKUP($E$2,Theme_Ranges[],2,0)&lt;=BH31,VLOOKUP($E$2,Theme_Ranges[],3,0)&gt;=BH31),BH31,"")</f>
        <v/>
      </c>
      <c r="CS31" s="42" t="str">
        <f>IF(AND(VLOOKUP($E$2,Theme_Ranges[],2,0)&lt;=BI31,VLOOKUP($E$2,Theme_Ranges[],3,0)&gt;=BI31),BI31,"")</f>
        <v/>
      </c>
      <c r="CT31" s="42" t="str">
        <f>IF(AND(VLOOKUP($E$2,Theme_Ranges[],2,0)&lt;=BJ31,VLOOKUP($E$2,Theme_Ranges[],3,0)&gt;=BJ31),BJ31,"")</f>
        <v/>
      </c>
      <c r="CU31" s="42" t="str">
        <f>IF(AND(VLOOKUP($E$2,Theme_Ranges[],2,0)&lt;=BK31,VLOOKUP($E$2,Theme_Ranges[],3,0)&gt;=BK31),BK31,"")</f>
        <v/>
      </c>
      <c r="CV31" s="42" t="str">
        <f>IF(AND(VLOOKUP($E$2,Theme_Ranges[],2,0)&lt;=BL31,VLOOKUP($E$2,Theme_Ranges[],3,0)&gt;=BL31),BL31,"")</f>
        <v/>
      </c>
      <c r="CW31" s="42" t="str">
        <f>IF(AND(VLOOKUP($E$2,Theme_Ranges[],2,0)&lt;=BM31,VLOOKUP($E$2,Theme_Ranges[],3,0)&gt;=BM31),BM31,"")</f>
        <v/>
      </c>
      <c r="CX31" s="42" t="str">
        <f>IF(AND(VLOOKUP($E$2,Theme_Ranges[],2,0)&lt;=BN31,VLOOKUP($E$2,Theme_Ranges[],3,0)&gt;=BN31),BN31,"")</f>
        <v/>
      </c>
      <c r="CY31" s="42" t="str">
        <f>IF(AND(VLOOKUP($E$2,Theme_Ranges[],2,0)&lt;=BO31,VLOOKUP($E$2,Theme_Ranges[],3,0)&gt;=BO31),BO31,"")</f>
        <v/>
      </c>
      <c r="CZ31" s="42" t="str">
        <f>IF(AND(VLOOKUP($E$2,Theme_Ranges[],2,0)&lt;=BP31,VLOOKUP($E$2,Theme_Ranges[],3,0)&gt;=BP31),BP31,"")</f>
        <v/>
      </c>
      <c r="DA31" s="42" t="str">
        <f>IF(AND(VLOOKUP($E$2,Theme_Ranges[],2,0)&lt;=BQ31,VLOOKUP($E$2,Theme_Ranges[],3,0)&gt;=BQ31),BQ31,"")</f>
        <v/>
      </c>
      <c r="DB31" s="42" t="str">
        <f>IF(AND(VLOOKUP($E$2,Theme_Ranges[],2,0)&lt;=BR31,VLOOKUP($E$2,Theme_Ranges[],3,0)&gt;=BR31),BR31,"")</f>
        <v/>
      </c>
      <c r="DC31" s="42" t="str">
        <f>IF(AND(VLOOKUP($E$2,Theme_Ranges[],2,0)&lt;=BS31,VLOOKUP($E$2,Theme_Ranges[],3,0)&gt;=BS31),BS31,"")</f>
        <v/>
      </c>
      <c r="DD31" s="42" t="str">
        <f>IF(AND(VLOOKUP($E$2,Theme_Ranges[],2,0)&lt;=BT31,VLOOKUP($E$2,Theme_Ranges[],3,0)&gt;=BT31),BT31,"")</f>
        <v/>
      </c>
      <c r="DE31" s="42" t="str">
        <f>IF(AND(VLOOKUP($E$2,Theme_Ranges[],2,0)&lt;=BU31,VLOOKUP($E$2,Theme_Ranges[],3,0)&gt;=BU31),BU31,"")</f>
        <v/>
      </c>
      <c r="DF31" s="42" t="str">
        <f>IF(AND(VLOOKUP($E$2,Theme_Ranges[],2,0)&lt;=BV31,VLOOKUP($E$2,Theme_Ranges[],3,0)&gt;=BV31),BV31,"")</f>
        <v/>
      </c>
      <c r="DG31" s="42" t="str">
        <f>IF(AND(VLOOKUP($E$2,Theme_Ranges[],2,0)&lt;=BW31,VLOOKUP($E$2,Theme_Ranges[],3,0)&gt;=BW31),BW31,"")</f>
        <v/>
      </c>
      <c r="DH31" s="42" t="str">
        <f>IF(AND(VLOOKUP($E$2,Theme_Ranges[],2,0)&lt;=BX31,VLOOKUP($E$2,Theme_Ranges[],3,0)&gt;=BX31),BX31,"")</f>
        <v/>
      </c>
      <c r="DI31" s="42" t="str">
        <f>IF(AND(VLOOKUP($E$2,Theme_Ranges[],2,0)&lt;=BY31,VLOOKUP($E$2,Theme_Ranges[],3,0)&gt;=BY31),BY31,"")</f>
        <v/>
      </c>
      <c r="DJ31" s="42" t="str">
        <f>IF(AND(VLOOKUP($E$2,Theme_Ranges[],2,0)&lt;=BZ31,VLOOKUP($E$2,Theme_Ranges[],3,0)&gt;=BZ31),BZ31,"")</f>
        <v/>
      </c>
      <c r="DK31" s="42" t="str">
        <f>IF(AND(VLOOKUP($E$2,Theme_Ranges[],2,0)&lt;=CA31,VLOOKUP($E$2,Theme_Ranges[],3,0)&gt;=CA31),CA31,"")</f>
        <v/>
      </c>
      <c r="DL31" s="42" t="str">
        <f>IF(AND(VLOOKUP($E$2,Theme_Ranges[],2,0)&lt;=CB31,VLOOKUP($E$2,Theme_Ranges[],3,0)&gt;=CB31),CB31,"")</f>
        <v/>
      </c>
      <c r="DM31" s="42" t="str">
        <f>IF(AND(VLOOKUP($E$2,Theme_Ranges[],2,0)&lt;=CC31,VLOOKUP($E$2,Theme_Ranges[],3,0)&gt;=CC31),CC31,"")</f>
        <v/>
      </c>
      <c r="DN31" s="42" t="str">
        <f>IF(AND(VLOOKUP($E$2,Theme_Ranges[],2,0)&lt;=CD31,VLOOKUP($E$2,Theme_Ranges[],3,0)&gt;=CD31),CD31,"")</f>
        <v/>
      </c>
      <c r="DO31" s="42" t="str">
        <f>IF(AND(VLOOKUP($E$2,Theme_Ranges[],2,0)&lt;=CE31,VLOOKUP($E$2,Theme_Ranges[],3,0)&gt;=CE31),CE31,"")</f>
        <v/>
      </c>
      <c r="DP31" s="42" t="str">
        <f>IF(AND(VLOOKUP($E$2,Theme_Ranges[],2,0)&lt;=CF31,VLOOKUP($E$2,Theme_Ranges[],3,0)&gt;=CF31),CF31,"")</f>
        <v/>
      </c>
      <c r="DQ31" s="42" t="str">
        <f>IF(AND(VLOOKUP($E$2,Theme_Ranges[],2,0)&lt;=CG31,VLOOKUP($E$2,Theme_Ranges[],3,0)&gt;=CG31),CG31,"")</f>
        <v/>
      </c>
      <c r="DR31" s="42" t="str">
        <f>IF(AND(VLOOKUP($E$2,Theme_Ranges[],2,0)&lt;=CH31,VLOOKUP($E$2,Theme_Ranges[],3,0)&gt;=CH31),CH31,"")</f>
        <v/>
      </c>
      <c r="DS31" s="42" t="str">
        <f>IF(AND(VLOOKUP($E$2,Theme_Ranges[],2,0)&lt;=CI31,VLOOKUP($E$2,Theme_Ranges[],3,0)&gt;=CI31),CI31,"")</f>
        <v/>
      </c>
      <c r="DT31" s="42" t="str">
        <f>IF(AND(VLOOKUP($E$2,Theme_Ranges[],2,0)&lt;=CJ31,VLOOKUP($E$2,Theme_Ranges[],3,0)&gt;=CJ31),CJ31,"")</f>
        <v/>
      </c>
    </row>
    <row r="32" spans="1:124" ht="19.2" x14ac:dyDescent="0.5">
      <c r="A32" s="38" t="str">
        <f t="shared" si="36"/>
        <v xml:space="preserve"> </v>
      </c>
      <c r="B32" s="39" t="str">
        <f>IF('Raw Data'!B27="","",'Raw Data'!B27)</f>
        <v/>
      </c>
      <c r="C32" s="39" t="str">
        <f>IF('Raw Data'!C27="","",'Raw Data'!C27)</f>
        <v/>
      </c>
      <c r="D32" s="39" t="str">
        <f>IF('Raw Data'!D27="","",'Raw Data'!D27)</f>
        <v/>
      </c>
      <c r="E32" s="39" t="str">
        <f>IF('Raw Data'!E27="","",'Raw Data'!E27)</f>
        <v/>
      </c>
      <c r="F32" s="71"/>
      <c r="G32" s="41" t="str">
        <f>IF(OR(IFERROR(AND(VLOOKUP($E$2,Theme_Ranges[],2,0)&lt;=BC32,VLOOKUP($E$2,Theme_Ranges[],3,0)&gt;=BC32),FALSE),IFERROR(AND(VLOOKUP($E$3,Theme_Ranges[],2,0)&lt;=BC32,VLOOKUP($E$3,Theme_Ranges[],3,0)&gt;=BC32),FALSE)),BC32,"")</f>
        <v/>
      </c>
      <c r="H32" s="41" t="str">
        <f>IF(OR(IFERROR(AND(VLOOKUP($E$2,Theme_Ranges[],2,0)&lt;=BD32,VLOOKUP($E$2,Theme_Ranges[],3,0)&gt;=BD32),FALSE),IFERROR(AND(VLOOKUP($E$3,Theme_Ranges[],2,0)&lt;=BD32,VLOOKUP($E$3,Theme_Ranges[],3,0)&gt;=BD32),FALSE)),BD32,"")</f>
        <v/>
      </c>
      <c r="I32" s="41" t="str">
        <f>IF(OR(IFERROR(AND(VLOOKUP($E$2,Theme_Ranges[],2,0)&lt;=BE32,VLOOKUP($E$2,Theme_Ranges[],3,0)&gt;=BE32),FALSE),IFERROR(AND(VLOOKUP($E$3,Theme_Ranges[],2,0)&lt;=BE32,VLOOKUP($E$3,Theme_Ranges[],3,0)&gt;=BE32),FALSE)),BE32,"")</f>
        <v/>
      </c>
      <c r="J32" s="41" t="str">
        <f>IF(OR(IFERROR(AND(VLOOKUP($E$2,Theme_Ranges[],2,0)&lt;=BF32,VLOOKUP($E$2,Theme_Ranges[],3,0)&gt;=BF32),FALSE),IFERROR(AND(VLOOKUP($E$3,Theme_Ranges[],2,0)&lt;=BF32,VLOOKUP($E$3,Theme_Ranges[],3,0)&gt;=BF32),FALSE)),BF32,"")</f>
        <v/>
      </c>
      <c r="K32" s="41" t="str">
        <f>IF(OR(IFERROR(AND(VLOOKUP($E$2,Theme_Ranges[],2,0)&lt;=BG32,VLOOKUP($E$2,Theme_Ranges[],3,0)&gt;=BG32),FALSE),IFERROR(AND(VLOOKUP($E$3,Theme_Ranges[],2,0)&lt;=BG32,VLOOKUP($E$3,Theme_Ranges[],3,0)&gt;=BG32),FALSE)),BG32,"")</f>
        <v/>
      </c>
      <c r="L32" s="41" t="str">
        <f>IF(OR(IFERROR(AND(VLOOKUP($E$2,Theme_Ranges[],2,0)&lt;=BH32,VLOOKUP($E$2,Theme_Ranges[],3,0)&gt;=BH32),FALSE),IFERROR(AND(VLOOKUP($E$3,Theme_Ranges[],2,0)&lt;=BH32,VLOOKUP($E$3,Theme_Ranges[],3,0)&gt;=BH32),FALSE)),BH32,"")</f>
        <v/>
      </c>
      <c r="M32" s="41" t="str">
        <f>IF(OR(IFERROR(AND(VLOOKUP($E$2,Theme_Ranges[],2,0)&lt;=BI32,VLOOKUP($E$2,Theme_Ranges[],3,0)&gt;=BI32),FALSE),IFERROR(AND(VLOOKUP($E$3,Theme_Ranges[],2,0)&lt;=BI32,VLOOKUP($E$3,Theme_Ranges[],3,0)&gt;=BI32),FALSE)),BI32,"")</f>
        <v/>
      </c>
      <c r="N32" s="41" t="str">
        <f>IF(OR(IFERROR(AND(VLOOKUP($E$2,Theme_Ranges[],2,0)&lt;=BJ32,VLOOKUP($E$2,Theme_Ranges[],3,0)&gt;=BJ32),FALSE),IFERROR(AND(VLOOKUP($E$3,Theme_Ranges[],2,0)&lt;=BJ32,VLOOKUP($E$3,Theme_Ranges[],3,0)&gt;=BJ32),FALSE)),BJ32,"")</f>
        <v/>
      </c>
      <c r="O32" s="41" t="str">
        <f>IF(OR(IFERROR(AND(VLOOKUP($E$2,Theme_Ranges[],2,0)&lt;=BK32,VLOOKUP($E$2,Theme_Ranges[],3,0)&gt;=BK32),FALSE),IFERROR(AND(VLOOKUP($E$3,Theme_Ranges[],2,0)&lt;=BK32,VLOOKUP($E$3,Theme_Ranges[],3,0)&gt;=BK32),FALSE)),BK32,"")</f>
        <v/>
      </c>
      <c r="P32" s="41" t="str">
        <f>IF(OR(IFERROR(AND(VLOOKUP($E$2,Theme_Ranges[],2,0)&lt;=BL32,VLOOKUP($E$2,Theme_Ranges[],3,0)&gt;=BL32),FALSE),IFERROR(AND(VLOOKUP($E$3,Theme_Ranges[],2,0)&lt;=BL32,VLOOKUP($E$3,Theme_Ranges[],3,0)&gt;=BL32),FALSE)),BL32,"")</f>
        <v/>
      </c>
      <c r="Q32" s="41" t="str">
        <f>IF(OR(IFERROR(AND(VLOOKUP($E$2,Theme_Ranges[],2,0)&lt;=BM32,VLOOKUP($E$2,Theme_Ranges[],3,0)&gt;=BM32),FALSE),IFERROR(AND(VLOOKUP($E$3,Theme_Ranges[],2,0)&lt;=BM32,VLOOKUP($E$3,Theme_Ranges[],3,0)&gt;=BM32),FALSE)),BM32,"")</f>
        <v/>
      </c>
      <c r="R32" s="41" t="str">
        <f>IF(OR(IFERROR(AND(VLOOKUP($E$2,Theme_Ranges[],2,0)&lt;=BN32,VLOOKUP($E$2,Theme_Ranges[],3,0)&gt;=BN32),FALSE),IFERROR(AND(VLOOKUP($E$3,Theme_Ranges[],2,0)&lt;=BN32,VLOOKUP($E$3,Theme_Ranges[],3,0)&gt;=BN32),FALSE)),BN32,"")</f>
        <v/>
      </c>
      <c r="S32" s="41" t="str">
        <f>IF(OR(IFERROR(AND(VLOOKUP($E$2,Theme_Ranges[],2,0)&lt;=BO32,VLOOKUP($E$2,Theme_Ranges[],3,0)&gt;=BO32),FALSE),IFERROR(AND(VLOOKUP($E$3,Theme_Ranges[],2,0)&lt;=BO32,VLOOKUP($E$3,Theme_Ranges[],3,0)&gt;=BO32),FALSE)),BO32,"")</f>
        <v/>
      </c>
      <c r="T32" s="41" t="str">
        <f>IF(OR(IFERROR(AND(VLOOKUP($E$2,Theme_Ranges[],2,0)&lt;=BP32,VLOOKUP($E$2,Theme_Ranges[],3,0)&gt;=BP32),FALSE),IFERROR(AND(VLOOKUP($E$3,Theme_Ranges[],2,0)&lt;=BP32,VLOOKUP($E$3,Theme_Ranges[],3,0)&gt;=BP32),FALSE)),BP32,"")</f>
        <v/>
      </c>
      <c r="U32" s="41" t="str">
        <f>IF(OR(IFERROR(AND(VLOOKUP($E$2,Theme_Ranges[],2,0)&lt;=BQ32,VLOOKUP($E$2,Theme_Ranges[],3,0)&gt;=BQ32),FALSE),IFERROR(AND(VLOOKUP($E$3,Theme_Ranges[],2,0)&lt;=BQ32,VLOOKUP($E$3,Theme_Ranges[],3,0)&gt;=BQ32),FALSE)),BQ32,"")</f>
        <v/>
      </c>
      <c r="V32" s="41" t="str">
        <f>IF(OR(IFERROR(AND(VLOOKUP($E$2,Theme_Ranges[],2,0)&lt;=BR32,VLOOKUP($E$2,Theme_Ranges[],3,0)&gt;=BR32),FALSE),IFERROR(AND(VLOOKUP($E$3,Theme_Ranges[],2,0)&lt;=BR32,VLOOKUP($E$3,Theme_Ranges[],3,0)&gt;=BR32),FALSE)),BR32,"")</f>
        <v/>
      </c>
      <c r="W32" s="41" t="str">
        <f>IF(OR(IFERROR(AND(VLOOKUP($E$2,Theme_Ranges[],2,0)&lt;=BS32,VLOOKUP($E$2,Theme_Ranges[],3,0)&gt;=BS32),FALSE),IFERROR(AND(VLOOKUP($E$3,Theme_Ranges[],2,0)&lt;=BS32,VLOOKUP($E$3,Theme_Ranges[],3,0)&gt;=BS32),FALSE)),BS32,"")</f>
        <v/>
      </c>
      <c r="X32" s="41" t="str">
        <f>IF(OR(IFERROR(AND(VLOOKUP($E$2,Theme_Ranges[],2,0)&lt;=BT32,VLOOKUP($E$2,Theme_Ranges[],3,0)&gt;=BT32),FALSE),IFERROR(AND(VLOOKUP($E$3,Theme_Ranges[],2,0)&lt;=BT32,VLOOKUP($E$3,Theme_Ranges[],3,0)&gt;=BT32),FALSE)),BT32,"")</f>
        <v/>
      </c>
      <c r="Y32" s="41" t="str">
        <f>IF(OR(IFERROR(AND(VLOOKUP($E$2,Theme_Ranges[],2,0)&lt;=BU32,VLOOKUP($E$2,Theme_Ranges[],3,0)&gt;=BU32),FALSE),IFERROR(AND(VLOOKUP($E$3,Theme_Ranges[],2,0)&lt;=BU32,VLOOKUP($E$3,Theme_Ranges[],3,0)&gt;=BU32),FALSE)),BU32,"")</f>
        <v/>
      </c>
      <c r="Z32" s="41" t="str">
        <f>IF(OR(IFERROR(AND(VLOOKUP($E$2,Theme_Ranges[],2,0)&lt;=BV32,VLOOKUP($E$2,Theme_Ranges[],3,0)&gt;=BV32),FALSE),IFERROR(AND(VLOOKUP($E$3,Theme_Ranges[],2,0)&lt;=BV32,VLOOKUP($E$3,Theme_Ranges[],3,0)&gt;=BV32),FALSE)),BV32,"")</f>
        <v/>
      </c>
      <c r="AA32" s="41" t="str">
        <f>IF(OR(IFERROR(AND(VLOOKUP($E$2,Theme_Ranges[],2,0)&lt;=BW32,VLOOKUP($E$2,Theme_Ranges[],3,0)&gt;=BW32),FALSE),IFERROR(AND(VLOOKUP($E$3,Theme_Ranges[],2,0)&lt;=BW32,VLOOKUP($E$3,Theme_Ranges[],3,0)&gt;=BW32),FALSE)),BW32,"")</f>
        <v/>
      </c>
      <c r="AB32" s="41" t="str">
        <f>IF(OR(IFERROR(AND(VLOOKUP($E$2,Theme_Ranges[],2,0)&lt;=BX32,VLOOKUP($E$2,Theme_Ranges[],3,0)&gt;=BX32),FALSE),IFERROR(AND(VLOOKUP($E$3,Theme_Ranges[],2,0)&lt;=BX32,VLOOKUP($E$3,Theme_Ranges[],3,0)&gt;=BX32),FALSE)),BX32,"")</f>
        <v/>
      </c>
      <c r="AC32" s="41" t="str">
        <f>IF(OR(IFERROR(AND(VLOOKUP($E$2,Theme_Ranges[],2,0)&lt;=BY32,VLOOKUP($E$2,Theme_Ranges[],3,0)&gt;=BY32),FALSE),IFERROR(AND(VLOOKUP($E$3,Theme_Ranges[],2,0)&lt;=BY32,VLOOKUP($E$3,Theme_Ranges[],3,0)&gt;=BY32),FALSE)),BY32,"")</f>
        <v/>
      </c>
      <c r="AD32" s="41" t="str">
        <f>IF(OR(IFERROR(AND(VLOOKUP($E$2,Theme_Ranges[],2,0)&lt;=BZ32,VLOOKUP($E$2,Theme_Ranges[],3,0)&gt;=BZ32),FALSE),IFERROR(AND(VLOOKUP($E$3,Theme_Ranges[],2,0)&lt;=BZ32,VLOOKUP($E$3,Theme_Ranges[],3,0)&gt;=BZ32),FALSE)),BZ32,"")</f>
        <v/>
      </c>
      <c r="AE32" s="41" t="str">
        <f>IF(OR(IFERROR(AND(VLOOKUP($E$2,Theme_Ranges[],2,0)&lt;=CA32,VLOOKUP($E$2,Theme_Ranges[],3,0)&gt;=CA32),FALSE),IFERROR(AND(VLOOKUP($E$3,Theme_Ranges[],2,0)&lt;=CA32,VLOOKUP($E$3,Theme_Ranges[],3,0)&gt;=CA32),FALSE)),CA32,"")</f>
        <v/>
      </c>
      <c r="AF32" s="41" t="str">
        <f>IF(OR(IFERROR(AND(VLOOKUP($E$2,Theme_Ranges[],2,0)&lt;=CB32,VLOOKUP($E$2,Theme_Ranges[],3,0)&gt;=CB32),FALSE),IFERROR(AND(VLOOKUP($E$3,Theme_Ranges[],2,0)&lt;=CB32,VLOOKUP($E$3,Theme_Ranges[],3,0)&gt;=CB32),FALSE)),CB32,"")</f>
        <v/>
      </c>
      <c r="AG32" s="41" t="str">
        <f>IF(OR(IFERROR(AND(VLOOKUP($E$2,Theme_Ranges[],2,0)&lt;=CC32,VLOOKUP($E$2,Theme_Ranges[],3,0)&gt;=CC32),FALSE),IFERROR(AND(VLOOKUP($E$3,Theme_Ranges[],2,0)&lt;=CC32,VLOOKUP($E$3,Theme_Ranges[],3,0)&gt;=CC32),FALSE)),CC32,"")</f>
        <v/>
      </c>
      <c r="AH32" s="41" t="str">
        <f>IF(OR(IFERROR(AND(VLOOKUP($E$2,Theme_Ranges[],2,0)&lt;=CD32,VLOOKUP($E$2,Theme_Ranges[],3,0)&gt;=CD32),FALSE),IFERROR(AND(VLOOKUP($E$3,Theme_Ranges[],2,0)&lt;=CD32,VLOOKUP($E$3,Theme_Ranges[],3,0)&gt;=CD32),FALSE)),CD32,"")</f>
        <v/>
      </c>
      <c r="AI32" s="41" t="str">
        <f>IF(OR(IFERROR(AND(VLOOKUP($E$2,Theme_Ranges[],2,0)&lt;=CE32,VLOOKUP($E$2,Theme_Ranges[],3,0)&gt;=CE32),FALSE),IFERROR(AND(VLOOKUP($E$3,Theme_Ranges[],2,0)&lt;=CE32,VLOOKUP($E$3,Theme_Ranges[],3,0)&gt;=CE32),FALSE)),CE32,"")</f>
        <v/>
      </c>
      <c r="AJ32" s="41" t="str">
        <f>IF(OR(IFERROR(AND(VLOOKUP($E$2,Theme_Ranges[],2,0)&lt;=CF32,VLOOKUP($E$2,Theme_Ranges[],3,0)&gt;=CF32),FALSE),IFERROR(AND(VLOOKUP($E$3,Theme_Ranges[],2,0)&lt;=CF32,VLOOKUP($E$3,Theme_Ranges[],3,0)&gt;=CF32),FALSE)),CF32,"")</f>
        <v/>
      </c>
      <c r="AK32" s="41" t="str">
        <f>IF(OR(IFERROR(AND(VLOOKUP($E$2,Theme_Ranges[],2,0)&lt;=CG32,VLOOKUP($E$2,Theme_Ranges[],3,0)&gt;=CG32),FALSE),IFERROR(AND(VLOOKUP($E$3,Theme_Ranges[],2,0)&lt;=CG32,VLOOKUP($E$3,Theme_Ranges[],3,0)&gt;=CG32),FALSE)),CG32,"")</f>
        <v/>
      </c>
      <c r="AL32" s="41" t="str">
        <f>IF(OR(IFERROR(AND(VLOOKUP($E$2,Theme_Ranges[],2,0)&lt;=CH32,VLOOKUP($E$2,Theme_Ranges[],3,0)&gt;=CH32),FALSE),IFERROR(AND(VLOOKUP($E$3,Theme_Ranges[],2,0)&lt;=CH32,VLOOKUP($E$3,Theme_Ranges[],3,0)&gt;=CH32),FALSE)),CH32,"")</f>
        <v/>
      </c>
      <c r="AM32" s="41" t="str">
        <f>IF(OR(IFERROR(AND(VLOOKUP($E$2,Theme_Ranges[],2,0)&lt;=CI32,VLOOKUP($E$2,Theme_Ranges[],3,0)&gt;=CI32),FALSE),IFERROR(AND(VLOOKUP($E$3,Theme_Ranges[],2,0)&lt;=CI32,VLOOKUP($E$3,Theme_Ranges[],3,0)&gt;=CI32),FALSE)),CI32,"")</f>
        <v/>
      </c>
      <c r="AN32" s="41" t="str">
        <f>IF(OR(IFERROR(AND(VLOOKUP($E$2,Theme_Ranges[],2,0)&lt;=CJ32,VLOOKUP($E$2,Theme_Ranges[],3,0)&gt;=CJ32),FALSE),IFERROR(AND(VLOOKUP($E$3,Theme_Ranges[],2,0)&lt;=CJ32,VLOOKUP($E$3,Theme_Ranges[],3,0)&gt;=CJ32),FALSE)),CJ32,"")</f>
        <v/>
      </c>
      <c r="AO32" s="79"/>
      <c r="AP32" s="49" t="str">
        <f t="shared" si="46"/>
        <v/>
      </c>
      <c r="AQ32" s="50" t="str">
        <f t="shared" si="47"/>
        <v/>
      </c>
      <c r="AR32" s="50" t="str">
        <f t="shared" si="48"/>
        <v/>
      </c>
      <c r="AS32" s="51" t="str">
        <f t="shared" si="49"/>
        <v/>
      </c>
      <c r="AT32" s="40"/>
      <c r="AU32" s="40"/>
      <c r="AV32" s="5">
        <f>VLOOKUP($AV$8,Theme_Ranges[],3,0)</f>
        <v>5</v>
      </c>
      <c r="AW32" s="5">
        <f t="shared" si="50"/>
        <v>0</v>
      </c>
      <c r="AX32" s="5">
        <f t="shared" si="51"/>
        <v>0</v>
      </c>
      <c r="AY32" s="5">
        <f t="shared" si="52"/>
        <v>0</v>
      </c>
      <c r="AZ32" s="5">
        <f t="shared" si="53"/>
        <v>0</v>
      </c>
      <c r="BA32" s="5">
        <f t="shared" si="54"/>
        <v>0</v>
      </c>
      <c r="BB32" s="40"/>
      <c r="BC32" s="42" t="str">
        <f>IF($D32="","",VLOOKUP($A32&amp;G$6,Data_Table_1[[Full Name Theme Conc]:[Theme Ranking]],8,0))</f>
        <v/>
      </c>
      <c r="BD32" s="42" t="str">
        <f>IF($D32="","",VLOOKUP($A32&amp;H$6,Data_Table_1[[Full Name Theme Conc]:[Theme Ranking]],8,0))</f>
        <v/>
      </c>
      <c r="BE32" s="42" t="str">
        <f>IF($D32="","",VLOOKUP($A32&amp;I$6,Data_Table_1[[Full Name Theme Conc]:[Theme Ranking]],8,0))</f>
        <v/>
      </c>
      <c r="BF32" s="42" t="str">
        <f>IF($D32="","",VLOOKUP($A32&amp;J$6,Data_Table_1[[Full Name Theme Conc]:[Theme Ranking]],8,0))</f>
        <v/>
      </c>
      <c r="BG32" s="42" t="str">
        <f>IF($D32="","",VLOOKUP($A32&amp;K$6,Data_Table_1[[Full Name Theme Conc]:[Theme Ranking]],8,0))</f>
        <v/>
      </c>
      <c r="BH32" s="42" t="str">
        <f>IF($D32="","",VLOOKUP($A32&amp;L$6,Data_Table_1[[Full Name Theme Conc]:[Theme Ranking]],8,0))</f>
        <v/>
      </c>
      <c r="BI32" s="42" t="str">
        <f>IF($D32="","",VLOOKUP($A32&amp;M$6,Data_Table_1[[Full Name Theme Conc]:[Theme Ranking]],8,0))</f>
        <v/>
      </c>
      <c r="BJ32" s="42" t="str">
        <f>IF($D32="","",VLOOKUP($A32&amp;N$6,Data_Table_1[[Full Name Theme Conc]:[Theme Ranking]],8,0))</f>
        <v/>
      </c>
      <c r="BK32" s="42" t="str">
        <f>IF($D32="","",VLOOKUP($A32&amp;O$6,Data_Table_1[[Full Name Theme Conc]:[Theme Ranking]],8,0))</f>
        <v/>
      </c>
      <c r="BL32" s="42" t="str">
        <f>IF($D32="","",VLOOKUP($A32&amp;P$6,Data_Table_1[[Full Name Theme Conc]:[Theme Ranking]],8,0))</f>
        <v/>
      </c>
      <c r="BM32" s="42" t="str">
        <f>IF($D32="","",VLOOKUP($A32&amp;Q$6,Data_Table_1[[Full Name Theme Conc]:[Theme Ranking]],8,0))</f>
        <v/>
      </c>
      <c r="BN32" s="42" t="str">
        <f>IF($D32="","",VLOOKUP($A32&amp;R$6,Data_Table_1[[Full Name Theme Conc]:[Theme Ranking]],8,0))</f>
        <v/>
      </c>
      <c r="BO32" s="42" t="str">
        <f>IF($D32="","",VLOOKUP($A32&amp;S$6,Data_Table_1[[Full Name Theme Conc]:[Theme Ranking]],8,0))</f>
        <v/>
      </c>
      <c r="BP32" s="42" t="str">
        <f>IF($D32="","",VLOOKUP($A32&amp;T$6,Data_Table_1[[Full Name Theme Conc]:[Theme Ranking]],8,0))</f>
        <v/>
      </c>
      <c r="BQ32" s="42" t="str">
        <f>IF($D32="","",VLOOKUP($A32&amp;U$6,Data_Table_1[[Full Name Theme Conc]:[Theme Ranking]],8,0))</f>
        <v/>
      </c>
      <c r="BR32" s="42" t="str">
        <f>IF($D32="","",VLOOKUP($A32&amp;V$6,Data_Table_1[[Full Name Theme Conc]:[Theme Ranking]],8,0))</f>
        <v/>
      </c>
      <c r="BS32" s="42" t="str">
        <f>IF($D32="","",VLOOKUP($A32&amp;W$6,Data_Table_1[[Full Name Theme Conc]:[Theme Ranking]],8,0))</f>
        <v/>
      </c>
      <c r="BT32" s="42" t="str">
        <f>IF($D32="","",VLOOKUP($A32&amp;X$6,Data_Table_1[[Full Name Theme Conc]:[Theme Ranking]],8,0))</f>
        <v/>
      </c>
      <c r="BU32" s="42" t="str">
        <f>IF($D32="","",VLOOKUP($A32&amp;Y$6,Data_Table_1[[Full Name Theme Conc]:[Theme Ranking]],8,0))</f>
        <v/>
      </c>
      <c r="BV32" s="42" t="str">
        <f>IF($D32="","",VLOOKUP($A32&amp;Z$6,Data_Table_1[[Full Name Theme Conc]:[Theme Ranking]],8,0))</f>
        <v/>
      </c>
      <c r="BW32" s="42" t="str">
        <f>IF($D32="","",VLOOKUP($A32&amp;AA$6,Data_Table_1[[Full Name Theme Conc]:[Theme Ranking]],8,0))</f>
        <v/>
      </c>
      <c r="BX32" s="42" t="str">
        <f>IF($D32="","",VLOOKUP($A32&amp;AB$6,Data_Table_1[[Full Name Theme Conc]:[Theme Ranking]],8,0))</f>
        <v/>
      </c>
      <c r="BY32" s="42" t="str">
        <f>IF($D32="","",VLOOKUP($A32&amp;AC$6,Data_Table_1[[Full Name Theme Conc]:[Theme Ranking]],8,0))</f>
        <v/>
      </c>
      <c r="BZ32" s="42" t="str">
        <f>IF($D32="","",VLOOKUP($A32&amp;AD$6,Data_Table_1[[Full Name Theme Conc]:[Theme Ranking]],8,0))</f>
        <v/>
      </c>
      <c r="CA32" s="42" t="str">
        <f>IF($D32="","",VLOOKUP($A32&amp;AE$6,Data_Table_1[[Full Name Theme Conc]:[Theme Ranking]],8,0))</f>
        <v/>
      </c>
      <c r="CB32" s="42" t="str">
        <f>IF($D32="","",VLOOKUP($A32&amp;AF$6,Data_Table_1[[Full Name Theme Conc]:[Theme Ranking]],8,0))</f>
        <v/>
      </c>
      <c r="CC32" s="42" t="str">
        <f>IF($D32="","",VLOOKUP($A32&amp;AG$6,Data_Table_1[[Full Name Theme Conc]:[Theme Ranking]],8,0))</f>
        <v/>
      </c>
      <c r="CD32" s="42" t="str">
        <f>IF($D32="","",VLOOKUP($A32&amp;AH$6,Data_Table_1[[Full Name Theme Conc]:[Theme Ranking]],8,0))</f>
        <v/>
      </c>
      <c r="CE32" s="42" t="str">
        <f>IF($D32="","",VLOOKUP($A32&amp;AI$6,Data_Table_1[[Full Name Theme Conc]:[Theme Ranking]],8,0))</f>
        <v/>
      </c>
      <c r="CF32" s="42" t="str">
        <f>IF($D32="","",VLOOKUP($A32&amp;AJ$6,Data_Table_1[[Full Name Theme Conc]:[Theme Ranking]],8,0))</f>
        <v/>
      </c>
      <c r="CG32" s="42" t="str">
        <f>IF($D32="","",VLOOKUP($A32&amp;AK$6,Data_Table_1[[Full Name Theme Conc]:[Theme Ranking]],8,0))</f>
        <v/>
      </c>
      <c r="CH32" s="42" t="str">
        <f>IF($D32="","",VLOOKUP($A32&amp;AL$6,Data_Table_1[[Full Name Theme Conc]:[Theme Ranking]],8,0))</f>
        <v/>
      </c>
      <c r="CI32" s="42" t="str">
        <f>IF($D32="","",VLOOKUP($A32&amp;AM$6,Data_Table_1[[Full Name Theme Conc]:[Theme Ranking]],8,0))</f>
        <v/>
      </c>
      <c r="CJ32" s="42" t="str">
        <f>IF($D32="","",VLOOKUP($A32&amp;AN$6,Data_Table_1[[Full Name Theme Conc]:[Theme Ranking]],8,0))</f>
        <v/>
      </c>
      <c r="CM32" s="42" t="str">
        <f>IF(AND(VLOOKUP($E$2,Theme_Ranges[],2,0)&lt;=BC32,VLOOKUP($E$2,Theme_Ranges[],3,0)&gt;=BC32),BC32,"")</f>
        <v/>
      </c>
      <c r="CN32" s="42" t="str">
        <f>IF(AND(VLOOKUP($E$2,Theme_Ranges[],2,0)&lt;=BD32,VLOOKUP($E$2,Theme_Ranges[],3,0)&gt;=BD32),BD32,"")</f>
        <v/>
      </c>
      <c r="CO32" s="42" t="str">
        <f>IF(AND(VLOOKUP($E$2,Theme_Ranges[],2,0)&lt;=BE32,VLOOKUP($E$2,Theme_Ranges[],3,0)&gt;=BE32),BE32,"")</f>
        <v/>
      </c>
      <c r="CP32" s="42" t="str">
        <f>IF(AND(VLOOKUP($E$2,Theme_Ranges[],2,0)&lt;=BF32,VLOOKUP($E$2,Theme_Ranges[],3,0)&gt;=BF32),BF32,"")</f>
        <v/>
      </c>
      <c r="CQ32" s="42" t="str">
        <f>IF(AND(VLOOKUP($E$2,Theme_Ranges[],2,0)&lt;=BG32,VLOOKUP($E$2,Theme_Ranges[],3,0)&gt;=BG32),BG32,"")</f>
        <v/>
      </c>
      <c r="CR32" s="42" t="str">
        <f>IF(AND(VLOOKUP($E$2,Theme_Ranges[],2,0)&lt;=BH32,VLOOKUP($E$2,Theme_Ranges[],3,0)&gt;=BH32),BH32,"")</f>
        <v/>
      </c>
      <c r="CS32" s="42" t="str">
        <f>IF(AND(VLOOKUP($E$2,Theme_Ranges[],2,0)&lt;=BI32,VLOOKUP($E$2,Theme_Ranges[],3,0)&gt;=BI32),BI32,"")</f>
        <v/>
      </c>
      <c r="CT32" s="42" t="str">
        <f>IF(AND(VLOOKUP($E$2,Theme_Ranges[],2,0)&lt;=BJ32,VLOOKUP($E$2,Theme_Ranges[],3,0)&gt;=BJ32),BJ32,"")</f>
        <v/>
      </c>
      <c r="CU32" s="42" t="str">
        <f>IF(AND(VLOOKUP($E$2,Theme_Ranges[],2,0)&lt;=BK32,VLOOKUP($E$2,Theme_Ranges[],3,0)&gt;=BK32),BK32,"")</f>
        <v/>
      </c>
      <c r="CV32" s="42" t="str">
        <f>IF(AND(VLOOKUP($E$2,Theme_Ranges[],2,0)&lt;=BL32,VLOOKUP($E$2,Theme_Ranges[],3,0)&gt;=BL32),BL32,"")</f>
        <v/>
      </c>
      <c r="CW32" s="42" t="str">
        <f>IF(AND(VLOOKUP($E$2,Theme_Ranges[],2,0)&lt;=BM32,VLOOKUP($E$2,Theme_Ranges[],3,0)&gt;=BM32),BM32,"")</f>
        <v/>
      </c>
      <c r="CX32" s="42" t="str">
        <f>IF(AND(VLOOKUP($E$2,Theme_Ranges[],2,0)&lt;=BN32,VLOOKUP($E$2,Theme_Ranges[],3,0)&gt;=BN32),BN32,"")</f>
        <v/>
      </c>
      <c r="CY32" s="42" t="str">
        <f>IF(AND(VLOOKUP($E$2,Theme_Ranges[],2,0)&lt;=BO32,VLOOKUP($E$2,Theme_Ranges[],3,0)&gt;=BO32),BO32,"")</f>
        <v/>
      </c>
      <c r="CZ32" s="42" t="str">
        <f>IF(AND(VLOOKUP($E$2,Theme_Ranges[],2,0)&lt;=BP32,VLOOKUP($E$2,Theme_Ranges[],3,0)&gt;=BP32),BP32,"")</f>
        <v/>
      </c>
      <c r="DA32" s="42" t="str">
        <f>IF(AND(VLOOKUP($E$2,Theme_Ranges[],2,0)&lt;=BQ32,VLOOKUP($E$2,Theme_Ranges[],3,0)&gt;=BQ32),BQ32,"")</f>
        <v/>
      </c>
      <c r="DB32" s="42" t="str">
        <f>IF(AND(VLOOKUP($E$2,Theme_Ranges[],2,0)&lt;=BR32,VLOOKUP($E$2,Theme_Ranges[],3,0)&gt;=BR32),BR32,"")</f>
        <v/>
      </c>
      <c r="DC32" s="42" t="str">
        <f>IF(AND(VLOOKUP($E$2,Theme_Ranges[],2,0)&lt;=BS32,VLOOKUP($E$2,Theme_Ranges[],3,0)&gt;=BS32),BS32,"")</f>
        <v/>
      </c>
      <c r="DD32" s="42" t="str">
        <f>IF(AND(VLOOKUP($E$2,Theme_Ranges[],2,0)&lt;=BT32,VLOOKUP($E$2,Theme_Ranges[],3,0)&gt;=BT32),BT32,"")</f>
        <v/>
      </c>
      <c r="DE32" s="42" t="str">
        <f>IF(AND(VLOOKUP($E$2,Theme_Ranges[],2,0)&lt;=BU32,VLOOKUP($E$2,Theme_Ranges[],3,0)&gt;=BU32),BU32,"")</f>
        <v/>
      </c>
      <c r="DF32" s="42" t="str">
        <f>IF(AND(VLOOKUP($E$2,Theme_Ranges[],2,0)&lt;=BV32,VLOOKUP($E$2,Theme_Ranges[],3,0)&gt;=BV32),BV32,"")</f>
        <v/>
      </c>
      <c r="DG32" s="42" t="str">
        <f>IF(AND(VLOOKUP($E$2,Theme_Ranges[],2,0)&lt;=BW32,VLOOKUP($E$2,Theme_Ranges[],3,0)&gt;=BW32),BW32,"")</f>
        <v/>
      </c>
      <c r="DH32" s="42" t="str">
        <f>IF(AND(VLOOKUP($E$2,Theme_Ranges[],2,0)&lt;=BX32,VLOOKUP($E$2,Theme_Ranges[],3,0)&gt;=BX32),BX32,"")</f>
        <v/>
      </c>
      <c r="DI32" s="42" t="str">
        <f>IF(AND(VLOOKUP($E$2,Theme_Ranges[],2,0)&lt;=BY32,VLOOKUP($E$2,Theme_Ranges[],3,0)&gt;=BY32),BY32,"")</f>
        <v/>
      </c>
      <c r="DJ32" s="42" t="str">
        <f>IF(AND(VLOOKUP($E$2,Theme_Ranges[],2,0)&lt;=BZ32,VLOOKUP($E$2,Theme_Ranges[],3,0)&gt;=BZ32),BZ32,"")</f>
        <v/>
      </c>
      <c r="DK32" s="42" t="str">
        <f>IF(AND(VLOOKUP($E$2,Theme_Ranges[],2,0)&lt;=CA32,VLOOKUP($E$2,Theme_Ranges[],3,0)&gt;=CA32),CA32,"")</f>
        <v/>
      </c>
      <c r="DL32" s="42" t="str">
        <f>IF(AND(VLOOKUP($E$2,Theme_Ranges[],2,0)&lt;=CB32,VLOOKUP($E$2,Theme_Ranges[],3,0)&gt;=CB32),CB32,"")</f>
        <v/>
      </c>
      <c r="DM32" s="42" t="str">
        <f>IF(AND(VLOOKUP($E$2,Theme_Ranges[],2,0)&lt;=CC32,VLOOKUP($E$2,Theme_Ranges[],3,0)&gt;=CC32),CC32,"")</f>
        <v/>
      </c>
      <c r="DN32" s="42" t="str">
        <f>IF(AND(VLOOKUP($E$2,Theme_Ranges[],2,0)&lt;=CD32,VLOOKUP($E$2,Theme_Ranges[],3,0)&gt;=CD32),CD32,"")</f>
        <v/>
      </c>
      <c r="DO32" s="42" t="str">
        <f>IF(AND(VLOOKUP($E$2,Theme_Ranges[],2,0)&lt;=CE32,VLOOKUP($E$2,Theme_Ranges[],3,0)&gt;=CE32),CE32,"")</f>
        <v/>
      </c>
      <c r="DP32" s="42" t="str">
        <f>IF(AND(VLOOKUP($E$2,Theme_Ranges[],2,0)&lt;=CF32,VLOOKUP($E$2,Theme_Ranges[],3,0)&gt;=CF32),CF32,"")</f>
        <v/>
      </c>
      <c r="DQ32" s="42" t="str">
        <f>IF(AND(VLOOKUP($E$2,Theme_Ranges[],2,0)&lt;=CG32,VLOOKUP($E$2,Theme_Ranges[],3,0)&gt;=CG32),CG32,"")</f>
        <v/>
      </c>
      <c r="DR32" s="42" t="str">
        <f>IF(AND(VLOOKUP($E$2,Theme_Ranges[],2,0)&lt;=CH32,VLOOKUP($E$2,Theme_Ranges[],3,0)&gt;=CH32),CH32,"")</f>
        <v/>
      </c>
      <c r="DS32" s="42" t="str">
        <f>IF(AND(VLOOKUP($E$2,Theme_Ranges[],2,0)&lt;=CI32,VLOOKUP($E$2,Theme_Ranges[],3,0)&gt;=CI32),CI32,"")</f>
        <v/>
      </c>
      <c r="DT32" s="42" t="str">
        <f>IF(AND(VLOOKUP($E$2,Theme_Ranges[],2,0)&lt;=CJ32,VLOOKUP($E$2,Theme_Ranges[],3,0)&gt;=CJ32),CJ32,"")</f>
        <v/>
      </c>
    </row>
    <row r="33" spans="1:124" ht="19.2" x14ac:dyDescent="0.5">
      <c r="A33" s="38" t="str">
        <f t="shared" si="36"/>
        <v xml:space="preserve"> </v>
      </c>
      <c r="B33" s="39" t="str">
        <f>IF('Raw Data'!B28="","",'Raw Data'!B28)</f>
        <v/>
      </c>
      <c r="C33" s="39" t="str">
        <f>IF('Raw Data'!C28="","",'Raw Data'!C28)</f>
        <v/>
      </c>
      <c r="D33" s="39" t="str">
        <f>IF('Raw Data'!D28="","",'Raw Data'!D28)</f>
        <v/>
      </c>
      <c r="E33" s="39" t="str">
        <f>IF('Raw Data'!E28="","",'Raw Data'!E28)</f>
        <v/>
      </c>
      <c r="F33" s="71"/>
      <c r="G33" s="41" t="str">
        <f>IF(OR(IFERROR(AND(VLOOKUP($E$2,Theme_Ranges[],2,0)&lt;=BC33,VLOOKUP($E$2,Theme_Ranges[],3,0)&gt;=BC33),FALSE),IFERROR(AND(VLOOKUP($E$3,Theme_Ranges[],2,0)&lt;=BC33,VLOOKUP($E$3,Theme_Ranges[],3,0)&gt;=BC33),FALSE)),BC33,"")</f>
        <v/>
      </c>
      <c r="H33" s="41" t="str">
        <f>IF(OR(IFERROR(AND(VLOOKUP($E$2,Theme_Ranges[],2,0)&lt;=BD33,VLOOKUP($E$2,Theme_Ranges[],3,0)&gt;=BD33),FALSE),IFERROR(AND(VLOOKUP($E$3,Theme_Ranges[],2,0)&lt;=BD33,VLOOKUP($E$3,Theme_Ranges[],3,0)&gt;=BD33),FALSE)),BD33,"")</f>
        <v/>
      </c>
      <c r="I33" s="41" t="str">
        <f>IF(OR(IFERROR(AND(VLOOKUP($E$2,Theme_Ranges[],2,0)&lt;=BE33,VLOOKUP($E$2,Theme_Ranges[],3,0)&gt;=BE33),FALSE),IFERROR(AND(VLOOKUP($E$3,Theme_Ranges[],2,0)&lt;=BE33,VLOOKUP($E$3,Theme_Ranges[],3,0)&gt;=BE33),FALSE)),BE33,"")</f>
        <v/>
      </c>
      <c r="J33" s="41" t="str">
        <f>IF(OR(IFERROR(AND(VLOOKUP($E$2,Theme_Ranges[],2,0)&lt;=BF33,VLOOKUP($E$2,Theme_Ranges[],3,0)&gt;=BF33),FALSE),IFERROR(AND(VLOOKUP($E$3,Theme_Ranges[],2,0)&lt;=BF33,VLOOKUP($E$3,Theme_Ranges[],3,0)&gt;=BF33),FALSE)),BF33,"")</f>
        <v/>
      </c>
      <c r="K33" s="41" t="str">
        <f>IF(OR(IFERROR(AND(VLOOKUP($E$2,Theme_Ranges[],2,0)&lt;=BG33,VLOOKUP($E$2,Theme_Ranges[],3,0)&gt;=BG33),FALSE),IFERROR(AND(VLOOKUP($E$3,Theme_Ranges[],2,0)&lt;=BG33,VLOOKUP($E$3,Theme_Ranges[],3,0)&gt;=BG33),FALSE)),BG33,"")</f>
        <v/>
      </c>
      <c r="L33" s="41" t="str">
        <f>IF(OR(IFERROR(AND(VLOOKUP($E$2,Theme_Ranges[],2,0)&lt;=BH33,VLOOKUP($E$2,Theme_Ranges[],3,0)&gt;=BH33),FALSE),IFERROR(AND(VLOOKUP($E$3,Theme_Ranges[],2,0)&lt;=BH33,VLOOKUP($E$3,Theme_Ranges[],3,0)&gt;=BH33),FALSE)),BH33,"")</f>
        <v/>
      </c>
      <c r="M33" s="41" t="str">
        <f>IF(OR(IFERROR(AND(VLOOKUP($E$2,Theme_Ranges[],2,0)&lt;=BI33,VLOOKUP($E$2,Theme_Ranges[],3,0)&gt;=BI33),FALSE),IFERROR(AND(VLOOKUP($E$3,Theme_Ranges[],2,0)&lt;=BI33,VLOOKUP($E$3,Theme_Ranges[],3,0)&gt;=BI33),FALSE)),BI33,"")</f>
        <v/>
      </c>
      <c r="N33" s="41" t="str">
        <f>IF(OR(IFERROR(AND(VLOOKUP($E$2,Theme_Ranges[],2,0)&lt;=BJ33,VLOOKUP($E$2,Theme_Ranges[],3,0)&gt;=BJ33),FALSE),IFERROR(AND(VLOOKUP($E$3,Theme_Ranges[],2,0)&lt;=BJ33,VLOOKUP($E$3,Theme_Ranges[],3,0)&gt;=BJ33),FALSE)),BJ33,"")</f>
        <v/>
      </c>
      <c r="O33" s="41" t="str">
        <f>IF(OR(IFERROR(AND(VLOOKUP($E$2,Theme_Ranges[],2,0)&lt;=BK33,VLOOKUP($E$2,Theme_Ranges[],3,0)&gt;=BK33),FALSE),IFERROR(AND(VLOOKUP($E$3,Theme_Ranges[],2,0)&lt;=BK33,VLOOKUP($E$3,Theme_Ranges[],3,0)&gt;=BK33),FALSE)),BK33,"")</f>
        <v/>
      </c>
      <c r="P33" s="41" t="str">
        <f>IF(OR(IFERROR(AND(VLOOKUP($E$2,Theme_Ranges[],2,0)&lt;=BL33,VLOOKUP($E$2,Theme_Ranges[],3,0)&gt;=BL33),FALSE),IFERROR(AND(VLOOKUP($E$3,Theme_Ranges[],2,0)&lt;=BL33,VLOOKUP($E$3,Theme_Ranges[],3,0)&gt;=BL33),FALSE)),BL33,"")</f>
        <v/>
      </c>
      <c r="Q33" s="41" t="str">
        <f>IF(OR(IFERROR(AND(VLOOKUP($E$2,Theme_Ranges[],2,0)&lt;=BM33,VLOOKUP($E$2,Theme_Ranges[],3,0)&gt;=BM33),FALSE),IFERROR(AND(VLOOKUP($E$3,Theme_Ranges[],2,0)&lt;=BM33,VLOOKUP($E$3,Theme_Ranges[],3,0)&gt;=BM33),FALSE)),BM33,"")</f>
        <v/>
      </c>
      <c r="R33" s="41" t="str">
        <f>IF(OR(IFERROR(AND(VLOOKUP($E$2,Theme_Ranges[],2,0)&lt;=BN33,VLOOKUP($E$2,Theme_Ranges[],3,0)&gt;=BN33),FALSE),IFERROR(AND(VLOOKUP($E$3,Theme_Ranges[],2,0)&lt;=BN33,VLOOKUP($E$3,Theme_Ranges[],3,0)&gt;=BN33),FALSE)),BN33,"")</f>
        <v/>
      </c>
      <c r="S33" s="41" t="str">
        <f>IF(OR(IFERROR(AND(VLOOKUP($E$2,Theme_Ranges[],2,0)&lt;=BO33,VLOOKUP($E$2,Theme_Ranges[],3,0)&gt;=BO33),FALSE),IFERROR(AND(VLOOKUP($E$3,Theme_Ranges[],2,0)&lt;=BO33,VLOOKUP($E$3,Theme_Ranges[],3,0)&gt;=BO33),FALSE)),BO33,"")</f>
        <v/>
      </c>
      <c r="T33" s="41" t="str">
        <f>IF(OR(IFERROR(AND(VLOOKUP($E$2,Theme_Ranges[],2,0)&lt;=BP33,VLOOKUP($E$2,Theme_Ranges[],3,0)&gt;=BP33),FALSE),IFERROR(AND(VLOOKUP($E$3,Theme_Ranges[],2,0)&lt;=BP33,VLOOKUP($E$3,Theme_Ranges[],3,0)&gt;=BP33),FALSE)),BP33,"")</f>
        <v/>
      </c>
      <c r="U33" s="41" t="str">
        <f>IF(OR(IFERROR(AND(VLOOKUP($E$2,Theme_Ranges[],2,0)&lt;=BQ33,VLOOKUP($E$2,Theme_Ranges[],3,0)&gt;=BQ33),FALSE),IFERROR(AND(VLOOKUP($E$3,Theme_Ranges[],2,0)&lt;=BQ33,VLOOKUP($E$3,Theme_Ranges[],3,0)&gt;=BQ33),FALSE)),BQ33,"")</f>
        <v/>
      </c>
      <c r="V33" s="41" t="str">
        <f>IF(OR(IFERROR(AND(VLOOKUP($E$2,Theme_Ranges[],2,0)&lt;=BR33,VLOOKUP($E$2,Theme_Ranges[],3,0)&gt;=BR33),FALSE),IFERROR(AND(VLOOKUP($E$3,Theme_Ranges[],2,0)&lt;=BR33,VLOOKUP($E$3,Theme_Ranges[],3,0)&gt;=BR33),FALSE)),BR33,"")</f>
        <v/>
      </c>
      <c r="W33" s="41" t="str">
        <f>IF(OR(IFERROR(AND(VLOOKUP($E$2,Theme_Ranges[],2,0)&lt;=BS33,VLOOKUP($E$2,Theme_Ranges[],3,0)&gt;=BS33),FALSE),IFERROR(AND(VLOOKUP($E$3,Theme_Ranges[],2,0)&lt;=BS33,VLOOKUP($E$3,Theme_Ranges[],3,0)&gt;=BS33),FALSE)),BS33,"")</f>
        <v/>
      </c>
      <c r="X33" s="41" t="str">
        <f>IF(OR(IFERROR(AND(VLOOKUP($E$2,Theme_Ranges[],2,0)&lt;=BT33,VLOOKUP($E$2,Theme_Ranges[],3,0)&gt;=BT33),FALSE),IFERROR(AND(VLOOKUP($E$3,Theme_Ranges[],2,0)&lt;=BT33,VLOOKUP($E$3,Theme_Ranges[],3,0)&gt;=BT33),FALSE)),BT33,"")</f>
        <v/>
      </c>
      <c r="Y33" s="41" t="str">
        <f>IF(OR(IFERROR(AND(VLOOKUP($E$2,Theme_Ranges[],2,0)&lt;=BU33,VLOOKUP($E$2,Theme_Ranges[],3,0)&gt;=BU33),FALSE),IFERROR(AND(VLOOKUP($E$3,Theme_Ranges[],2,0)&lt;=BU33,VLOOKUP($E$3,Theme_Ranges[],3,0)&gt;=BU33),FALSE)),BU33,"")</f>
        <v/>
      </c>
      <c r="Z33" s="41" t="str">
        <f>IF(OR(IFERROR(AND(VLOOKUP($E$2,Theme_Ranges[],2,0)&lt;=BV33,VLOOKUP($E$2,Theme_Ranges[],3,0)&gt;=BV33),FALSE),IFERROR(AND(VLOOKUP($E$3,Theme_Ranges[],2,0)&lt;=BV33,VLOOKUP($E$3,Theme_Ranges[],3,0)&gt;=BV33),FALSE)),BV33,"")</f>
        <v/>
      </c>
      <c r="AA33" s="41" t="str">
        <f>IF(OR(IFERROR(AND(VLOOKUP($E$2,Theme_Ranges[],2,0)&lt;=BW33,VLOOKUP($E$2,Theme_Ranges[],3,0)&gt;=BW33),FALSE),IFERROR(AND(VLOOKUP($E$3,Theme_Ranges[],2,0)&lt;=BW33,VLOOKUP($E$3,Theme_Ranges[],3,0)&gt;=BW33),FALSE)),BW33,"")</f>
        <v/>
      </c>
      <c r="AB33" s="41" t="str">
        <f>IF(OR(IFERROR(AND(VLOOKUP($E$2,Theme_Ranges[],2,0)&lt;=BX33,VLOOKUP($E$2,Theme_Ranges[],3,0)&gt;=BX33),FALSE),IFERROR(AND(VLOOKUP($E$3,Theme_Ranges[],2,0)&lt;=BX33,VLOOKUP($E$3,Theme_Ranges[],3,0)&gt;=BX33),FALSE)),BX33,"")</f>
        <v/>
      </c>
      <c r="AC33" s="41" t="str">
        <f>IF(OR(IFERROR(AND(VLOOKUP($E$2,Theme_Ranges[],2,0)&lt;=BY33,VLOOKUP($E$2,Theme_Ranges[],3,0)&gt;=BY33),FALSE),IFERROR(AND(VLOOKUP($E$3,Theme_Ranges[],2,0)&lt;=BY33,VLOOKUP($E$3,Theme_Ranges[],3,0)&gt;=BY33),FALSE)),BY33,"")</f>
        <v/>
      </c>
      <c r="AD33" s="41" t="str">
        <f>IF(OR(IFERROR(AND(VLOOKUP($E$2,Theme_Ranges[],2,0)&lt;=BZ33,VLOOKUP($E$2,Theme_Ranges[],3,0)&gt;=BZ33),FALSE),IFERROR(AND(VLOOKUP($E$3,Theme_Ranges[],2,0)&lt;=BZ33,VLOOKUP($E$3,Theme_Ranges[],3,0)&gt;=BZ33),FALSE)),BZ33,"")</f>
        <v/>
      </c>
      <c r="AE33" s="41" t="str">
        <f>IF(OR(IFERROR(AND(VLOOKUP($E$2,Theme_Ranges[],2,0)&lt;=CA33,VLOOKUP($E$2,Theme_Ranges[],3,0)&gt;=CA33),FALSE),IFERROR(AND(VLOOKUP($E$3,Theme_Ranges[],2,0)&lt;=CA33,VLOOKUP($E$3,Theme_Ranges[],3,0)&gt;=CA33),FALSE)),CA33,"")</f>
        <v/>
      </c>
      <c r="AF33" s="41" t="str">
        <f>IF(OR(IFERROR(AND(VLOOKUP($E$2,Theme_Ranges[],2,0)&lt;=CB33,VLOOKUP($E$2,Theme_Ranges[],3,0)&gt;=CB33),FALSE),IFERROR(AND(VLOOKUP($E$3,Theme_Ranges[],2,0)&lt;=CB33,VLOOKUP($E$3,Theme_Ranges[],3,0)&gt;=CB33),FALSE)),CB33,"")</f>
        <v/>
      </c>
      <c r="AG33" s="41" t="str">
        <f>IF(OR(IFERROR(AND(VLOOKUP($E$2,Theme_Ranges[],2,0)&lt;=CC33,VLOOKUP($E$2,Theme_Ranges[],3,0)&gt;=CC33),FALSE),IFERROR(AND(VLOOKUP($E$3,Theme_Ranges[],2,0)&lt;=CC33,VLOOKUP($E$3,Theme_Ranges[],3,0)&gt;=CC33),FALSE)),CC33,"")</f>
        <v/>
      </c>
      <c r="AH33" s="41" t="str">
        <f>IF(OR(IFERROR(AND(VLOOKUP($E$2,Theme_Ranges[],2,0)&lt;=CD33,VLOOKUP($E$2,Theme_Ranges[],3,0)&gt;=CD33),FALSE),IFERROR(AND(VLOOKUP($E$3,Theme_Ranges[],2,0)&lt;=CD33,VLOOKUP($E$3,Theme_Ranges[],3,0)&gt;=CD33),FALSE)),CD33,"")</f>
        <v/>
      </c>
      <c r="AI33" s="41" t="str">
        <f>IF(OR(IFERROR(AND(VLOOKUP($E$2,Theme_Ranges[],2,0)&lt;=CE33,VLOOKUP($E$2,Theme_Ranges[],3,0)&gt;=CE33),FALSE),IFERROR(AND(VLOOKUP($E$3,Theme_Ranges[],2,0)&lt;=CE33,VLOOKUP($E$3,Theme_Ranges[],3,0)&gt;=CE33),FALSE)),CE33,"")</f>
        <v/>
      </c>
      <c r="AJ33" s="41" t="str">
        <f>IF(OR(IFERROR(AND(VLOOKUP($E$2,Theme_Ranges[],2,0)&lt;=CF33,VLOOKUP($E$2,Theme_Ranges[],3,0)&gt;=CF33),FALSE),IFERROR(AND(VLOOKUP($E$3,Theme_Ranges[],2,0)&lt;=CF33,VLOOKUP($E$3,Theme_Ranges[],3,0)&gt;=CF33),FALSE)),CF33,"")</f>
        <v/>
      </c>
      <c r="AK33" s="41" t="str">
        <f>IF(OR(IFERROR(AND(VLOOKUP($E$2,Theme_Ranges[],2,0)&lt;=CG33,VLOOKUP($E$2,Theme_Ranges[],3,0)&gt;=CG33),FALSE),IFERROR(AND(VLOOKUP($E$3,Theme_Ranges[],2,0)&lt;=CG33,VLOOKUP($E$3,Theme_Ranges[],3,0)&gt;=CG33),FALSE)),CG33,"")</f>
        <v/>
      </c>
      <c r="AL33" s="41" t="str">
        <f>IF(OR(IFERROR(AND(VLOOKUP($E$2,Theme_Ranges[],2,0)&lt;=CH33,VLOOKUP($E$2,Theme_Ranges[],3,0)&gt;=CH33),FALSE),IFERROR(AND(VLOOKUP($E$3,Theme_Ranges[],2,0)&lt;=CH33,VLOOKUP($E$3,Theme_Ranges[],3,0)&gt;=CH33),FALSE)),CH33,"")</f>
        <v/>
      </c>
      <c r="AM33" s="41" t="str">
        <f>IF(OR(IFERROR(AND(VLOOKUP($E$2,Theme_Ranges[],2,0)&lt;=CI33,VLOOKUP($E$2,Theme_Ranges[],3,0)&gt;=CI33),FALSE),IFERROR(AND(VLOOKUP($E$3,Theme_Ranges[],2,0)&lt;=CI33,VLOOKUP($E$3,Theme_Ranges[],3,0)&gt;=CI33),FALSE)),CI33,"")</f>
        <v/>
      </c>
      <c r="AN33" s="41" t="str">
        <f>IF(OR(IFERROR(AND(VLOOKUP($E$2,Theme_Ranges[],2,0)&lt;=CJ33,VLOOKUP($E$2,Theme_Ranges[],3,0)&gt;=CJ33),FALSE),IFERROR(AND(VLOOKUP($E$3,Theme_Ranges[],2,0)&lt;=CJ33,VLOOKUP($E$3,Theme_Ranges[],3,0)&gt;=CJ33),FALSE)),CJ33,"")</f>
        <v/>
      </c>
      <c r="AO33" s="79"/>
      <c r="AP33" s="49" t="str">
        <f t="shared" si="46"/>
        <v/>
      </c>
      <c r="AQ33" s="50" t="str">
        <f t="shared" si="47"/>
        <v/>
      </c>
      <c r="AR33" s="50" t="str">
        <f t="shared" si="48"/>
        <v/>
      </c>
      <c r="AS33" s="51" t="str">
        <f t="shared" si="49"/>
        <v/>
      </c>
      <c r="AT33" s="40"/>
      <c r="AU33" s="40"/>
      <c r="AV33" s="5">
        <f>VLOOKUP($AV$8,Theme_Ranges[],3,0)</f>
        <v>5</v>
      </c>
      <c r="AW33" s="5">
        <f t="shared" si="50"/>
        <v>0</v>
      </c>
      <c r="AX33" s="5">
        <f t="shared" si="51"/>
        <v>0</v>
      </c>
      <c r="AY33" s="5">
        <f t="shared" si="52"/>
        <v>0</v>
      </c>
      <c r="AZ33" s="5">
        <f t="shared" si="53"/>
        <v>0</v>
      </c>
      <c r="BA33" s="5">
        <f t="shared" si="54"/>
        <v>0</v>
      </c>
      <c r="BB33" s="40"/>
      <c r="BC33" s="42" t="str">
        <f>IF($D33="","",VLOOKUP($A33&amp;G$6,Data_Table_1[[Full Name Theme Conc]:[Theme Ranking]],8,0))</f>
        <v/>
      </c>
      <c r="BD33" s="42" t="str">
        <f>IF($D33="","",VLOOKUP($A33&amp;H$6,Data_Table_1[[Full Name Theme Conc]:[Theme Ranking]],8,0))</f>
        <v/>
      </c>
      <c r="BE33" s="42" t="str">
        <f>IF($D33="","",VLOOKUP($A33&amp;I$6,Data_Table_1[[Full Name Theme Conc]:[Theme Ranking]],8,0))</f>
        <v/>
      </c>
      <c r="BF33" s="42" t="str">
        <f>IF($D33="","",VLOOKUP($A33&amp;J$6,Data_Table_1[[Full Name Theme Conc]:[Theme Ranking]],8,0))</f>
        <v/>
      </c>
      <c r="BG33" s="42" t="str">
        <f>IF($D33="","",VLOOKUP($A33&amp;K$6,Data_Table_1[[Full Name Theme Conc]:[Theme Ranking]],8,0))</f>
        <v/>
      </c>
      <c r="BH33" s="42" t="str">
        <f>IF($D33="","",VLOOKUP($A33&amp;L$6,Data_Table_1[[Full Name Theme Conc]:[Theme Ranking]],8,0))</f>
        <v/>
      </c>
      <c r="BI33" s="42" t="str">
        <f>IF($D33="","",VLOOKUP($A33&amp;M$6,Data_Table_1[[Full Name Theme Conc]:[Theme Ranking]],8,0))</f>
        <v/>
      </c>
      <c r="BJ33" s="42" t="str">
        <f>IF($D33="","",VLOOKUP($A33&amp;N$6,Data_Table_1[[Full Name Theme Conc]:[Theme Ranking]],8,0))</f>
        <v/>
      </c>
      <c r="BK33" s="42" t="str">
        <f>IF($D33="","",VLOOKUP($A33&amp;O$6,Data_Table_1[[Full Name Theme Conc]:[Theme Ranking]],8,0))</f>
        <v/>
      </c>
      <c r="BL33" s="42" t="str">
        <f>IF($D33="","",VLOOKUP($A33&amp;P$6,Data_Table_1[[Full Name Theme Conc]:[Theme Ranking]],8,0))</f>
        <v/>
      </c>
      <c r="BM33" s="42" t="str">
        <f>IF($D33="","",VLOOKUP($A33&amp;Q$6,Data_Table_1[[Full Name Theme Conc]:[Theme Ranking]],8,0))</f>
        <v/>
      </c>
      <c r="BN33" s="42" t="str">
        <f>IF($D33="","",VLOOKUP($A33&amp;R$6,Data_Table_1[[Full Name Theme Conc]:[Theme Ranking]],8,0))</f>
        <v/>
      </c>
      <c r="BO33" s="42" t="str">
        <f>IF($D33="","",VLOOKUP($A33&amp;S$6,Data_Table_1[[Full Name Theme Conc]:[Theme Ranking]],8,0))</f>
        <v/>
      </c>
      <c r="BP33" s="42" t="str">
        <f>IF($D33="","",VLOOKUP($A33&amp;T$6,Data_Table_1[[Full Name Theme Conc]:[Theme Ranking]],8,0))</f>
        <v/>
      </c>
      <c r="BQ33" s="42" t="str">
        <f>IF($D33="","",VLOOKUP($A33&amp;U$6,Data_Table_1[[Full Name Theme Conc]:[Theme Ranking]],8,0))</f>
        <v/>
      </c>
      <c r="BR33" s="42" t="str">
        <f>IF($D33="","",VLOOKUP($A33&amp;V$6,Data_Table_1[[Full Name Theme Conc]:[Theme Ranking]],8,0))</f>
        <v/>
      </c>
      <c r="BS33" s="42" t="str">
        <f>IF($D33="","",VLOOKUP($A33&amp;W$6,Data_Table_1[[Full Name Theme Conc]:[Theme Ranking]],8,0))</f>
        <v/>
      </c>
      <c r="BT33" s="42" t="str">
        <f>IF($D33="","",VLOOKUP($A33&amp;X$6,Data_Table_1[[Full Name Theme Conc]:[Theme Ranking]],8,0))</f>
        <v/>
      </c>
      <c r="BU33" s="42" t="str">
        <f>IF($D33="","",VLOOKUP($A33&amp;Y$6,Data_Table_1[[Full Name Theme Conc]:[Theme Ranking]],8,0))</f>
        <v/>
      </c>
      <c r="BV33" s="42" t="str">
        <f>IF($D33="","",VLOOKUP($A33&amp;Z$6,Data_Table_1[[Full Name Theme Conc]:[Theme Ranking]],8,0))</f>
        <v/>
      </c>
      <c r="BW33" s="42" t="str">
        <f>IF($D33="","",VLOOKUP($A33&amp;AA$6,Data_Table_1[[Full Name Theme Conc]:[Theme Ranking]],8,0))</f>
        <v/>
      </c>
      <c r="BX33" s="42" t="str">
        <f>IF($D33="","",VLOOKUP($A33&amp;AB$6,Data_Table_1[[Full Name Theme Conc]:[Theme Ranking]],8,0))</f>
        <v/>
      </c>
      <c r="BY33" s="42" t="str">
        <f>IF($D33="","",VLOOKUP($A33&amp;AC$6,Data_Table_1[[Full Name Theme Conc]:[Theme Ranking]],8,0))</f>
        <v/>
      </c>
      <c r="BZ33" s="42" t="str">
        <f>IF($D33="","",VLOOKUP($A33&amp;AD$6,Data_Table_1[[Full Name Theme Conc]:[Theme Ranking]],8,0))</f>
        <v/>
      </c>
      <c r="CA33" s="42" t="str">
        <f>IF($D33="","",VLOOKUP($A33&amp;AE$6,Data_Table_1[[Full Name Theme Conc]:[Theme Ranking]],8,0))</f>
        <v/>
      </c>
      <c r="CB33" s="42" t="str">
        <f>IF($D33="","",VLOOKUP($A33&amp;AF$6,Data_Table_1[[Full Name Theme Conc]:[Theme Ranking]],8,0))</f>
        <v/>
      </c>
      <c r="CC33" s="42" t="str">
        <f>IF($D33="","",VLOOKUP($A33&amp;AG$6,Data_Table_1[[Full Name Theme Conc]:[Theme Ranking]],8,0))</f>
        <v/>
      </c>
      <c r="CD33" s="42" t="str">
        <f>IF($D33="","",VLOOKUP($A33&amp;AH$6,Data_Table_1[[Full Name Theme Conc]:[Theme Ranking]],8,0))</f>
        <v/>
      </c>
      <c r="CE33" s="42" t="str">
        <f>IF($D33="","",VLOOKUP($A33&amp;AI$6,Data_Table_1[[Full Name Theme Conc]:[Theme Ranking]],8,0))</f>
        <v/>
      </c>
      <c r="CF33" s="42" t="str">
        <f>IF($D33="","",VLOOKUP($A33&amp;AJ$6,Data_Table_1[[Full Name Theme Conc]:[Theme Ranking]],8,0))</f>
        <v/>
      </c>
      <c r="CG33" s="42" t="str">
        <f>IF($D33="","",VLOOKUP($A33&amp;AK$6,Data_Table_1[[Full Name Theme Conc]:[Theme Ranking]],8,0))</f>
        <v/>
      </c>
      <c r="CH33" s="42" t="str">
        <f>IF($D33="","",VLOOKUP($A33&amp;AL$6,Data_Table_1[[Full Name Theme Conc]:[Theme Ranking]],8,0))</f>
        <v/>
      </c>
      <c r="CI33" s="42" t="str">
        <f>IF($D33="","",VLOOKUP($A33&amp;AM$6,Data_Table_1[[Full Name Theme Conc]:[Theme Ranking]],8,0))</f>
        <v/>
      </c>
      <c r="CJ33" s="42" t="str">
        <f>IF($D33="","",VLOOKUP($A33&amp;AN$6,Data_Table_1[[Full Name Theme Conc]:[Theme Ranking]],8,0))</f>
        <v/>
      </c>
      <c r="CM33" s="42" t="str">
        <f>IF(AND(VLOOKUP($E$2,Theme_Ranges[],2,0)&lt;=BC33,VLOOKUP($E$2,Theme_Ranges[],3,0)&gt;=BC33),BC33,"")</f>
        <v/>
      </c>
      <c r="CN33" s="42" t="str">
        <f>IF(AND(VLOOKUP($E$2,Theme_Ranges[],2,0)&lt;=BD33,VLOOKUP($E$2,Theme_Ranges[],3,0)&gt;=BD33),BD33,"")</f>
        <v/>
      </c>
      <c r="CO33" s="42" t="str">
        <f>IF(AND(VLOOKUP($E$2,Theme_Ranges[],2,0)&lt;=BE33,VLOOKUP($E$2,Theme_Ranges[],3,0)&gt;=BE33),BE33,"")</f>
        <v/>
      </c>
      <c r="CP33" s="42" t="str">
        <f>IF(AND(VLOOKUP($E$2,Theme_Ranges[],2,0)&lt;=BF33,VLOOKUP($E$2,Theme_Ranges[],3,0)&gt;=BF33),BF33,"")</f>
        <v/>
      </c>
      <c r="CQ33" s="42" t="str">
        <f>IF(AND(VLOOKUP($E$2,Theme_Ranges[],2,0)&lt;=BG33,VLOOKUP($E$2,Theme_Ranges[],3,0)&gt;=BG33),BG33,"")</f>
        <v/>
      </c>
      <c r="CR33" s="42" t="str">
        <f>IF(AND(VLOOKUP($E$2,Theme_Ranges[],2,0)&lt;=BH33,VLOOKUP($E$2,Theme_Ranges[],3,0)&gt;=BH33),BH33,"")</f>
        <v/>
      </c>
      <c r="CS33" s="42" t="str">
        <f>IF(AND(VLOOKUP($E$2,Theme_Ranges[],2,0)&lt;=BI33,VLOOKUP($E$2,Theme_Ranges[],3,0)&gt;=BI33),BI33,"")</f>
        <v/>
      </c>
      <c r="CT33" s="42" t="str">
        <f>IF(AND(VLOOKUP($E$2,Theme_Ranges[],2,0)&lt;=BJ33,VLOOKUP($E$2,Theme_Ranges[],3,0)&gt;=BJ33),BJ33,"")</f>
        <v/>
      </c>
      <c r="CU33" s="42" t="str">
        <f>IF(AND(VLOOKUP($E$2,Theme_Ranges[],2,0)&lt;=BK33,VLOOKUP($E$2,Theme_Ranges[],3,0)&gt;=BK33),BK33,"")</f>
        <v/>
      </c>
      <c r="CV33" s="42" t="str">
        <f>IF(AND(VLOOKUP($E$2,Theme_Ranges[],2,0)&lt;=BL33,VLOOKUP($E$2,Theme_Ranges[],3,0)&gt;=BL33),BL33,"")</f>
        <v/>
      </c>
      <c r="CW33" s="42" t="str">
        <f>IF(AND(VLOOKUP($E$2,Theme_Ranges[],2,0)&lt;=BM33,VLOOKUP($E$2,Theme_Ranges[],3,0)&gt;=BM33),BM33,"")</f>
        <v/>
      </c>
      <c r="CX33" s="42" t="str">
        <f>IF(AND(VLOOKUP($E$2,Theme_Ranges[],2,0)&lt;=BN33,VLOOKUP($E$2,Theme_Ranges[],3,0)&gt;=BN33),BN33,"")</f>
        <v/>
      </c>
      <c r="CY33" s="42" t="str">
        <f>IF(AND(VLOOKUP($E$2,Theme_Ranges[],2,0)&lt;=BO33,VLOOKUP($E$2,Theme_Ranges[],3,0)&gt;=BO33),BO33,"")</f>
        <v/>
      </c>
      <c r="CZ33" s="42" t="str">
        <f>IF(AND(VLOOKUP($E$2,Theme_Ranges[],2,0)&lt;=BP33,VLOOKUP($E$2,Theme_Ranges[],3,0)&gt;=BP33),BP33,"")</f>
        <v/>
      </c>
      <c r="DA33" s="42" t="str">
        <f>IF(AND(VLOOKUP($E$2,Theme_Ranges[],2,0)&lt;=BQ33,VLOOKUP($E$2,Theme_Ranges[],3,0)&gt;=BQ33),BQ33,"")</f>
        <v/>
      </c>
      <c r="DB33" s="42" t="str">
        <f>IF(AND(VLOOKUP($E$2,Theme_Ranges[],2,0)&lt;=BR33,VLOOKUP($E$2,Theme_Ranges[],3,0)&gt;=BR33),BR33,"")</f>
        <v/>
      </c>
      <c r="DC33" s="42" t="str">
        <f>IF(AND(VLOOKUP($E$2,Theme_Ranges[],2,0)&lt;=BS33,VLOOKUP($E$2,Theme_Ranges[],3,0)&gt;=BS33),BS33,"")</f>
        <v/>
      </c>
      <c r="DD33" s="42" t="str">
        <f>IF(AND(VLOOKUP($E$2,Theme_Ranges[],2,0)&lt;=BT33,VLOOKUP($E$2,Theme_Ranges[],3,0)&gt;=BT33),BT33,"")</f>
        <v/>
      </c>
      <c r="DE33" s="42" t="str">
        <f>IF(AND(VLOOKUP($E$2,Theme_Ranges[],2,0)&lt;=BU33,VLOOKUP($E$2,Theme_Ranges[],3,0)&gt;=BU33),BU33,"")</f>
        <v/>
      </c>
      <c r="DF33" s="42" t="str">
        <f>IF(AND(VLOOKUP($E$2,Theme_Ranges[],2,0)&lt;=BV33,VLOOKUP($E$2,Theme_Ranges[],3,0)&gt;=BV33),BV33,"")</f>
        <v/>
      </c>
      <c r="DG33" s="42" t="str">
        <f>IF(AND(VLOOKUP($E$2,Theme_Ranges[],2,0)&lt;=BW33,VLOOKUP($E$2,Theme_Ranges[],3,0)&gt;=BW33),BW33,"")</f>
        <v/>
      </c>
      <c r="DH33" s="42" t="str">
        <f>IF(AND(VLOOKUP($E$2,Theme_Ranges[],2,0)&lt;=BX33,VLOOKUP($E$2,Theme_Ranges[],3,0)&gt;=BX33),BX33,"")</f>
        <v/>
      </c>
      <c r="DI33" s="42" t="str">
        <f>IF(AND(VLOOKUP($E$2,Theme_Ranges[],2,0)&lt;=BY33,VLOOKUP($E$2,Theme_Ranges[],3,0)&gt;=BY33),BY33,"")</f>
        <v/>
      </c>
      <c r="DJ33" s="42" t="str">
        <f>IF(AND(VLOOKUP($E$2,Theme_Ranges[],2,0)&lt;=BZ33,VLOOKUP($E$2,Theme_Ranges[],3,0)&gt;=BZ33),BZ33,"")</f>
        <v/>
      </c>
      <c r="DK33" s="42" t="str">
        <f>IF(AND(VLOOKUP($E$2,Theme_Ranges[],2,0)&lt;=CA33,VLOOKUP($E$2,Theme_Ranges[],3,0)&gt;=CA33),CA33,"")</f>
        <v/>
      </c>
      <c r="DL33" s="42" t="str">
        <f>IF(AND(VLOOKUP($E$2,Theme_Ranges[],2,0)&lt;=CB33,VLOOKUP($E$2,Theme_Ranges[],3,0)&gt;=CB33),CB33,"")</f>
        <v/>
      </c>
      <c r="DM33" s="42" t="str">
        <f>IF(AND(VLOOKUP($E$2,Theme_Ranges[],2,0)&lt;=CC33,VLOOKUP($E$2,Theme_Ranges[],3,0)&gt;=CC33),CC33,"")</f>
        <v/>
      </c>
      <c r="DN33" s="42" t="str">
        <f>IF(AND(VLOOKUP($E$2,Theme_Ranges[],2,0)&lt;=CD33,VLOOKUP($E$2,Theme_Ranges[],3,0)&gt;=CD33),CD33,"")</f>
        <v/>
      </c>
      <c r="DO33" s="42" t="str">
        <f>IF(AND(VLOOKUP($E$2,Theme_Ranges[],2,0)&lt;=CE33,VLOOKUP($E$2,Theme_Ranges[],3,0)&gt;=CE33),CE33,"")</f>
        <v/>
      </c>
      <c r="DP33" s="42" t="str">
        <f>IF(AND(VLOOKUP($E$2,Theme_Ranges[],2,0)&lt;=CF33,VLOOKUP($E$2,Theme_Ranges[],3,0)&gt;=CF33),CF33,"")</f>
        <v/>
      </c>
      <c r="DQ33" s="42" t="str">
        <f>IF(AND(VLOOKUP($E$2,Theme_Ranges[],2,0)&lt;=CG33,VLOOKUP($E$2,Theme_Ranges[],3,0)&gt;=CG33),CG33,"")</f>
        <v/>
      </c>
      <c r="DR33" s="42" t="str">
        <f>IF(AND(VLOOKUP($E$2,Theme_Ranges[],2,0)&lt;=CH33,VLOOKUP($E$2,Theme_Ranges[],3,0)&gt;=CH33),CH33,"")</f>
        <v/>
      </c>
      <c r="DS33" s="42" t="str">
        <f>IF(AND(VLOOKUP($E$2,Theme_Ranges[],2,0)&lt;=CI33,VLOOKUP($E$2,Theme_Ranges[],3,0)&gt;=CI33),CI33,"")</f>
        <v/>
      </c>
      <c r="DT33" s="42" t="str">
        <f>IF(AND(VLOOKUP($E$2,Theme_Ranges[],2,0)&lt;=CJ33,VLOOKUP($E$2,Theme_Ranges[],3,0)&gt;=CJ33),CJ33,"")</f>
        <v/>
      </c>
    </row>
    <row r="34" spans="1:124" ht="19.2" x14ac:dyDescent="0.5">
      <c r="A34" s="38" t="str">
        <f t="shared" si="36"/>
        <v xml:space="preserve"> </v>
      </c>
      <c r="B34" s="39" t="str">
        <f>IF('Raw Data'!B29="","",'Raw Data'!B29)</f>
        <v/>
      </c>
      <c r="C34" s="39" t="str">
        <f>IF('Raw Data'!C29="","",'Raw Data'!C29)</f>
        <v/>
      </c>
      <c r="D34" s="39" t="str">
        <f>IF('Raw Data'!D29="","",'Raw Data'!D29)</f>
        <v/>
      </c>
      <c r="E34" s="39" t="str">
        <f>IF('Raw Data'!E29="","",'Raw Data'!E29)</f>
        <v/>
      </c>
      <c r="F34" s="71"/>
      <c r="G34" s="41" t="str">
        <f>IF(OR(IFERROR(AND(VLOOKUP($E$2,Theme_Ranges[],2,0)&lt;=BC34,VLOOKUP($E$2,Theme_Ranges[],3,0)&gt;=BC34),FALSE),IFERROR(AND(VLOOKUP($E$3,Theme_Ranges[],2,0)&lt;=BC34,VLOOKUP($E$3,Theme_Ranges[],3,0)&gt;=BC34),FALSE)),BC34,"")</f>
        <v/>
      </c>
      <c r="H34" s="41" t="str">
        <f>IF(OR(IFERROR(AND(VLOOKUP($E$2,Theme_Ranges[],2,0)&lt;=BD34,VLOOKUP($E$2,Theme_Ranges[],3,0)&gt;=BD34),FALSE),IFERROR(AND(VLOOKUP($E$3,Theme_Ranges[],2,0)&lt;=BD34,VLOOKUP($E$3,Theme_Ranges[],3,0)&gt;=BD34),FALSE)),BD34,"")</f>
        <v/>
      </c>
      <c r="I34" s="41" t="str">
        <f>IF(OR(IFERROR(AND(VLOOKUP($E$2,Theme_Ranges[],2,0)&lt;=BE34,VLOOKUP($E$2,Theme_Ranges[],3,0)&gt;=BE34),FALSE),IFERROR(AND(VLOOKUP($E$3,Theme_Ranges[],2,0)&lt;=BE34,VLOOKUP($E$3,Theme_Ranges[],3,0)&gt;=BE34),FALSE)),BE34,"")</f>
        <v/>
      </c>
      <c r="J34" s="41" t="str">
        <f>IF(OR(IFERROR(AND(VLOOKUP($E$2,Theme_Ranges[],2,0)&lt;=BF34,VLOOKUP($E$2,Theme_Ranges[],3,0)&gt;=BF34),FALSE),IFERROR(AND(VLOOKUP($E$3,Theme_Ranges[],2,0)&lt;=BF34,VLOOKUP($E$3,Theme_Ranges[],3,0)&gt;=BF34),FALSE)),BF34,"")</f>
        <v/>
      </c>
      <c r="K34" s="41" t="str">
        <f>IF(OR(IFERROR(AND(VLOOKUP($E$2,Theme_Ranges[],2,0)&lt;=BG34,VLOOKUP($E$2,Theme_Ranges[],3,0)&gt;=BG34),FALSE),IFERROR(AND(VLOOKUP($E$3,Theme_Ranges[],2,0)&lt;=BG34,VLOOKUP($E$3,Theme_Ranges[],3,0)&gt;=BG34),FALSE)),BG34,"")</f>
        <v/>
      </c>
      <c r="L34" s="41" t="str">
        <f>IF(OR(IFERROR(AND(VLOOKUP($E$2,Theme_Ranges[],2,0)&lt;=BH34,VLOOKUP($E$2,Theme_Ranges[],3,0)&gt;=BH34),FALSE),IFERROR(AND(VLOOKUP($E$3,Theme_Ranges[],2,0)&lt;=BH34,VLOOKUP($E$3,Theme_Ranges[],3,0)&gt;=BH34),FALSE)),BH34,"")</f>
        <v/>
      </c>
      <c r="M34" s="41" t="str">
        <f>IF(OR(IFERROR(AND(VLOOKUP($E$2,Theme_Ranges[],2,0)&lt;=BI34,VLOOKUP($E$2,Theme_Ranges[],3,0)&gt;=BI34),FALSE),IFERROR(AND(VLOOKUP($E$3,Theme_Ranges[],2,0)&lt;=BI34,VLOOKUP($E$3,Theme_Ranges[],3,0)&gt;=BI34),FALSE)),BI34,"")</f>
        <v/>
      </c>
      <c r="N34" s="41" t="str">
        <f>IF(OR(IFERROR(AND(VLOOKUP($E$2,Theme_Ranges[],2,0)&lt;=BJ34,VLOOKUP($E$2,Theme_Ranges[],3,0)&gt;=BJ34),FALSE),IFERROR(AND(VLOOKUP($E$3,Theme_Ranges[],2,0)&lt;=BJ34,VLOOKUP($E$3,Theme_Ranges[],3,0)&gt;=BJ34),FALSE)),BJ34,"")</f>
        <v/>
      </c>
      <c r="O34" s="41" t="str">
        <f>IF(OR(IFERROR(AND(VLOOKUP($E$2,Theme_Ranges[],2,0)&lt;=BK34,VLOOKUP($E$2,Theme_Ranges[],3,0)&gt;=BK34),FALSE),IFERROR(AND(VLOOKUP($E$3,Theme_Ranges[],2,0)&lt;=BK34,VLOOKUP($E$3,Theme_Ranges[],3,0)&gt;=BK34),FALSE)),BK34,"")</f>
        <v/>
      </c>
      <c r="P34" s="41" t="str">
        <f>IF(OR(IFERROR(AND(VLOOKUP($E$2,Theme_Ranges[],2,0)&lt;=BL34,VLOOKUP($E$2,Theme_Ranges[],3,0)&gt;=BL34),FALSE),IFERROR(AND(VLOOKUP($E$3,Theme_Ranges[],2,0)&lt;=BL34,VLOOKUP($E$3,Theme_Ranges[],3,0)&gt;=BL34),FALSE)),BL34,"")</f>
        <v/>
      </c>
      <c r="Q34" s="41" t="str">
        <f>IF(OR(IFERROR(AND(VLOOKUP($E$2,Theme_Ranges[],2,0)&lt;=BM34,VLOOKUP($E$2,Theme_Ranges[],3,0)&gt;=BM34),FALSE),IFERROR(AND(VLOOKUP($E$3,Theme_Ranges[],2,0)&lt;=BM34,VLOOKUP($E$3,Theme_Ranges[],3,0)&gt;=BM34),FALSE)),BM34,"")</f>
        <v/>
      </c>
      <c r="R34" s="41" t="str">
        <f>IF(OR(IFERROR(AND(VLOOKUP($E$2,Theme_Ranges[],2,0)&lt;=BN34,VLOOKUP($E$2,Theme_Ranges[],3,0)&gt;=BN34),FALSE),IFERROR(AND(VLOOKUP($E$3,Theme_Ranges[],2,0)&lt;=BN34,VLOOKUP($E$3,Theme_Ranges[],3,0)&gt;=BN34),FALSE)),BN34,"")</f>
        <v/>
      </c>
      <c r="S34" s="41" t="str">
        <f>IF(OR(IFERROR(AND(VLOOKUP($E$2,Theme_Ranges[],2,0)&lt;=BO34,VLOOKUP($E$2,Theme_Ranges[],3,0)&gt;=BO34),FALSE),IFERROR(AND(VLOOKUP($E$3,Theme_Ranges[],2,0)&lt;=BO34,VLOOKUP($E$3,Theme_Ranges[],3,0)&gt;=BO34),FALSE)),BO34,"")</f>
        <v/>
      </c>
      <c r="T34" s="41" t="str">
        <f>IF(OR(IFERROR(AND(VLOOKUP($E$2,Theme_Ranges[],2,0)&lt;=BP34,VLOOKUP($E$2,Theme_Ranges[],3,0)&gt;=BP34),FALSE),IFERROR(AND(VLOOKUP($E$3,Theme_Ranges[],2,0)&lt;=BP34,VLOOKUP($E$3,Theme_Ranges[],3,0)&gt;=BP34),FALSE)),BP34,"")</f>
        <v/>
      </c>
      <c r="U34" s="41" t="str">
        <f>IF(OR(IFERROR(AND(VLOOKUP($E$2,Theme_Ranges[],2,0)&lt;=BQ34,VLOOKUP($E$2,Theme_Ranges[],3,0)&gt;=BQ34),FALSE),IFERROR(AND(VLOOKUP($E$3,Theme_Ranges[],2,0)&lt;=BQ34,VLOOKUP($E$3,Theme_Ranges[],3,0)&gt;=BQ34),FALSE)),BQ34,"")</f>
        <v/>
      </c>
      <c r="V34" s="41" t="str">
        <f>IF(OR(IFERROR(AND(VLOOKUP($E$2,Theme_Ranges[],2,0)&lt;=BR34,VLOOKUP($E$2,Theme_Ranges[],3,0)&gt;=BR34),FALSE),IFERROR(AND(VLOOKUP($E$3,Theme_Ranges[],2,0)&lt;=BR34,VLOOKUP($E$3,Theme_Ranges[],3,0)&gt;=BR34),FALSE)),BR34,"")</f>
        <v/>
      </c>
      <c r="W34" s="41" t="str">
        <f>IF(OR(IFERROR(AND(VLOOKUP($E$2,Theme_Ranges[],2,0)&lt;=BS34,VLOOKUP($E$2,Theme_Ranges[],3,0)&gt;=BS34),FALSE),IFERROR(AND(VLOOKUP($E$3,Theme_Ranges[],2,0)&lt;=BS34,VLOOKUP($E$3,Theme_Ranges[],3,0)&gt;=BS34),FALSE)),BS34,"")</f>
        <v/>
      </c>
      <c r="X34" s="41" t="str">
        <f>IF(OR(IFERROR(AND(VLOOKUP($E$2,Theme_Ranges[],2,0)&lt;=BT34,VLOOKUP($E$2,Theme_Ranges[],3,0)&gt;=BT34),FALSE),IFERROR(AND(VLOOKUP($E$3,Theme_Ranges[],2,0)&lt;=BT34,VLOOKUP($E$3,Theme_Ranges[],3,0)&gt;=BT34),FALSE)),BT34,"")</f>
        <v/>
      </c>
      <c r="Y34" s="41" t="str">
        <f>IF(OR(IFERROR(AND(VLOOKUP($E$2,Theme_Ranges[],2,0)&lt;=BU34,VLOOKUP($E$2,Theme_Ranges[],3,0)&gt;=BU34),FALSE),IFERROR(AND(VLOOKUP($E$3,Theme_Ranges[],2,0)&lt;=BU34,VLOOKUP($E$3,Theme_Ranges[],3,0)&gt;=BU34),FALSE)),BU34,"")</f>
        <v/>
      </c>
      <c r="Z34" s="41" t="str">
        <f>IF(OR(IFERROR(AND(VLOOKUP($E$2,Theme_Ranges[],2,0)&lt;=BV34,VLOOKUP($E$2,Theme_Ranges[],3,0)&gt;=BV34),FALSE),IFERROR(AND(VLOOKUP($E$3,Theme_Ranges[],2,0)&lt;=BV34,VLOOKUP($E$3,Theme_Ranges[],3,0)&gt;=BV34),FALSE)),BV34,"")</f>
        <v/>
      </c>
      <c r="AA34" s="41" t="str">
        <f>IF(OR(IFERROR(AND(VLOOKUP($E$2,Theme_Ranges[],2,0)&lt;=BW34,VLOOKUP($E$2,Theme_Ranges[],3,0)&gt;=BW34),FALSE),IFERROR(AND(VLOOKUP($E$3,Theme_Ranges[],2,0)&lt;=BW34,VLOOKUP($E$3,Theme_Ranges[],3,0)&gt;=BW34),FALSE)),BW34,"")</f>
        <v/>
      </c>
      <c r="AB34" s="41" t="str">
        <f>IF(OR(IFERROR(AND(VLOOKUP($E$2,Theme_Ranges[],2,0)&lt;=BX34,VLOOKUP($E$2,Theme_Ranges[],3,0)&gt;=BX34),FALSE),IFERROR(AND(VLOOKUP($E$3,Theme_Ranges[],2,0)&lt;=BX34,VLOOKUP($E$3,Theme_Ranges[],3,0)&gt;=BX34),FALSE)),BX34,"")</f>
        <v/>
      </c>
      <c r="AC34" s="41" t="str">
        <f>IF(OR(IFERROR(AND(VLOOKUP($E$2,Theme_Ranges[],2,0)&lt;=BY34,VLOOKUP($E$2,Theme_Ranges[],3,0)&gt;=BY34),FALSE),IFERROR(AND(VLOOKUP($E$3,Theme_Ranges[],2,0)&lt;=BY34,VLOOKUP($E$3,Theme_Ranges[],3,0)&gt;=BY34),FALSE)),BY34,"")</f>
        <v/>
      </c>
      <c r="AD34" s="41" t="str">
        <f>IF(OR(IFERROR(AND(VLOOKUP($E$2,Theme_Ranges[],2,0)&lt;=BZ34,VLOOKUP($E$2,Theme_Ranges[],3,0)&gt;=BZ34),FALSE),IFERROR(AND(VLOOKUP($E$3,Theme_Ranges[],2,0)&lt;=BZ34,VLOOKUP($E$3,Theme_Ranges[],3,0)&gt;=BZ34),FALSE)),BZ34,"")</f>
        <v/>
      </c>
      <c r="AE34" s="41" t="str">
        <f>IF(OR(IFERROR(AND(VLOOKUP($E$2,Theme_Ranges[],2,0)&lt;=CA34,VLOOKUP($E$2,Theme_Ranges[],3,0)&gt;=CA34),FALSE),IFERROR(AND(VLOOKUP($E$3,Theme_Ranges[],2,0)&lt;=CA34,VLOOKUP($E$3,Theme_Ranges[],3,0)&gt;=CA34),FALSE)),CA34,"")</f>
        <v/>
      </c>
      <c r="AF34" s="41" t="str">
        <f>IF(OR(IFERROR(AND(VLOOKUP($E$2,Theme_Ranges[],2,0)&lt;=CB34,VLOOKUP($E$2,Theme_Ranges[],3,0)&gt;=CB34),FALSE),IFERROR(AND(VLOOKUP($E$3,Theme_Ranges[],2,0)&lt;=CB34,VLOOKUP($E$3,Theme_Ranges[],3,0)&gt;=CB34),FALSE)),CB34,"")</f>
        <v/>
      </c>
      <c r="AG34" s="41" t="str">
        <f>IF(OR(IFERROR(AND(VLOOKUP($E$2,Theme_Ranges[],2,0)&lt;=CC34,VLOOKUP($E$2,Theme_Ranges[],3,0)&gt;=CC34),FALSE),IFERROR(AND(VLOOKUP($E$3,Theme_Ranges[],2,0)&lt;=CC34,VLOOKUP($E$3,Theme_Ranges[],3,0)&gt;=CC34),FALSE)),CC34,"")</f>
        <v/>
      </c>
      <c r="AH34" s="41" t="str">
        <f>IF(OR(IFERROR(AND(VLOOKUP($E$2,Theme_Ranges[],2,0)&lt;=CD34,VLOOKUP($E$2,Theme_Ranges[],3,0)&gt;=CD34),FALSE),IFERROR(AND(VLOOKUP($E$3,Theme_Ranges[],2,0)&lt;=CD34,VLOOKUP($E$3,Theme_Ranges[],3,0)&gt;=CD34),FALSE)),CD34,"")</f>
        <v/>
      </c>
      <c r="AI34" s="41" t="str">
        <f>IF(OR(IFERROR(AND(VLOOKUP($E$2,Theme_Ranges[],2,0)&lt;=CE34,VLOOKUP($E$2,Theme_Ranges[],3,0)&gt;=CE34),FALSE),IFERROR(AND(VLOOKUP($E$3,Theme_Ranges[],2,0)&lt;=CE34,VLOOKUP($E$3,Theme_Ranges[],3,0)&gt;=CE34),FALSE)),CE34,"")</f>
        <v/>
      </c>
      <c r="AJ34" s="41" t="str">
        <f>IF(OR(IFERROR(AND(VLOOKUP($E$2,Theme_Ranges[],2,0)&lt;=CF34,VLOOKUP($E$2,Theme_Ranges[],3,0)&gt;=CF34),FALSE),IFERROR(AND(VLOOKUP($E$3,Theme_Ranges[],2,0)&lt;=CF34,VLOOKUP($E$3,Theme_Ranges[],3,0)&gt;=CF34),FALSE)),CF34,"")</f>
        <v/>
      </c>
      <c r="AK34" s="41" t="str">
        <f>IF(OR(IFERROR(AND(VLOOKUP($E$2,Theme_Ranges[],2,0)&lt;=CG34,VLOOKUP($E$2,Theme_Ranges[],3,0)&gt;=CG34),FALSE),IFERROR(AND(VLOOKUP($E$3,Theme_Ranges[],2,0)&lt;=CG34,VLOOKUP($E$3,Theme_Ranges[],3,0)&gt;=CG34),FALSE)),CG34,"")</f>
        <v/>
      </c>
      <c r="AL34" s="41" t="str">
        <f>IF(OR(IFERROR(AND(VLOOKUP($E$2,Theme_Ranges[],2,0)&lt;=CH34,VLOOKUP($E$2,Theme_Ranges[],3,0)&gt;=CH34),FALSE),IFERROR(AND(VLOOKUP($E$3,Theme_Ranges[],2,0)&lt;=CH34,VLOOKUP($E$3,Theme_Ranges[],3,0)&gt;=CH34),FALSE)),CH34,"")</f>
        <v/>
      </c>
      <c r="AM34" s="41" t="str">
        <f>IF(OR(IFERROR(AND(VLOOKUP($E$2,Theme_Ranges[],2,0)&lt;=CI34,VLOOKUP($E$2,Theme_Ranges[],3,0)&gt;=CI34),FALSE),IFERROR(AND(VLOOKUP($E$3,Theme_Ranges[],2,0)&lt;=CI34,VLOOKUP($E$3,Theme_Ranges[],3,0)&gt;=CI34),FALSE)),CI34,"")</f>
        <v/>
      </c>
      <c r="AN34" s="41" t="str">
        <f>IF(OR(IFERROR(AND(VLOOKUP($E$2,Theme_Ranges[],2,0)&lt;=CJ34,VLOOKUP($E$2,Theme_Ranges[],3,0)&gt;=CJ34),FALSE),IFERROR(AND(VLOOKUP($E$3,Theme_Ranges[],2,0)&lt;=CJ34,VLOOKUP($E$3,Theme_Ranges[],3,0)&gt;=CJ34),FALSE)),CJ34,"")</f>
        <v/>
      </c>
      <c r="AO34" s="79"/>
      <c r="AP34" s="49" t="str">
        <f t="shared" si="46"/>
        <v/>
      </c>
      <c r="AQ34" s="50" t="str">
        <f t="shared" si="47"/>
        <v/>
      </c>
      <c r="AR34" s="50" t="str">
        <f t="shared" si="48"/>
        <v/>
      </c>
      <c r="AS34" s="51" t="str">
        <f t="shared" si="49"/>
        <v/>
      </c>
      <c r="AT34" s="40"/>
      <c r="AU34" s="40"/>
      <c r="AV34" s="5">
        <f>VLOOKUP($AV$8,Theme_Ranges[],3,0)</f>
        <v>5</v>
      </c>
      <c r="AW34" s="5">
        <f t="shared" si="50"/>
        <v>0</v>
      </c>
      <c r="AX34" s="5">
        <f t="shared" si="51"/>
        <v>0</v>
      </c>
      <c r="AY34" s="5">
        <f t="shared" si="52"/>
        <v>0</v>
      </c>
      <c r="AZ34" s="5">
        <f t="shared" si="53"/>
        <v>0</v>
      </c>
      <c r="BA34" s="5">
        <f t="shared" si="54"/>
        <v>0</v>
      </c>
      <c r="BB34" s="40"/>
      <c r="BC34" s="42" t="str">
        <f>IF($D34="","",VLOOKUP($A34&amp;G$6,Data_Table_1[[Full Name Theme Conc]:[Theme Ranking]],8,0))</f>
        <v/>
      </c>
      <c r="BD34" s="42" t="str">
        <f>IF($D34="","",VLOOKUP($A34&amp;H$6,Data_Table_1[[Full Name Theme Conc]:[Theme Ranking]],8,0))</f>
        <v/>
      </c>
      <c r="BE34" s="42" t="str">
        <f>IF($D34="","",VLOOKUP($A34&amp;I$6,Data_Table_1[[Full Name Theme Conc]:[Theme Ranking]],8,0))</f>
        <v/>
      </c>
      <c r="BF34" s="42" t="str">
        <f>IF($D34="","",VLOOKUP($A34&amp;J$6,Data_Table_1[[Full Name Theme Conc]:[Theme Ranking]],8,0))</f>
        <v/>
      </c>
      <c r="BG34" s="42" t="str">
        <f>IF($D34="","",VLOOKUP($A34&amp;K$6,Data_Table_1[[Full Name Theme Conc]:[Theme Ranking]],8,0))</f>
        <v/>
      </c>
      <c r="BH34" s="42" t="str">
        <f>IF($D34="","",VLOOKUP($A34&amp;L$6,Data_Table_1[[Full Name Theme Conc]:[Theme Ranking]],8,0))</f>
        <v/>
      </c>
      <c r="BI34" s="42" t="str">
        <f>IF($D34="","",VLOOKUP($A34&amp;M$6,Data_Table_1[[Full Name Theme Conc]:[Theme Ranking]],8,0))</f>
        <v/>
      </c>
      <c r="BJ34" s="42" t="str">
        <f>IF($D34="","",VLOOKUP($A34&amp;N$6,Data_Table_1[[Full Name Theme Conc]:[Theme Ranking]],8,0))</f>
        <v/>
      </c>
      <c r="BK34" s="42" t="str">
        <f>IF($D34="","",VLOOKUP($A34&amp;O$6,Data_Table_1[[Full Name Theme Conc]:[Theme Ranking]],8,0))</f>
        <v/>
      </c>
      <c r="BL34" s="42" t="str">
        <f>IF($D34="","",VLOOKUP($A34&amp;P$6,Data_Table_1[[Full Name Theme Conc]:[Theme Ranking]],8,0))</f>
        <v/>
      </c>
      <c r="BM34" s="42" t="str">
        <f>IF($D34="","",VLOOKUP($A34&amp;Q$6,Data_Table_1[[Full Name Theme Conc]:[Theme Ranking]],8,0))</f>
        <v/>
      </c>
      <c r="BN34" s="42" t="str">
        <f>IF($D34="","",VLOOKUP($A34&amp;R$6,Data_Table_1[[Full Name Theme Conc]:[Theme Ranking]],8,0))</f>
        <v/>
      </c>
      <c r="BO34" s="42" t="str">
        <f>IF($D34="","",VLOOKUP($A34&amp;S$6,Data_Table_1[[Full Name Theme Conc]:[Theme Ranking]],8,0))</f>
        <v/>
      </c>
      <c r="BP34" s="42" t="str">
        <f>IF($D34="","",VLOOKUP($A34&amp;T$6,Data_Table_1[[Full Name Theme Conc]:[Theme Ranking]],8,0))</f>
        <v/>
      </c>
      <c r="BQ34" s="42" t="str">
        <f>IF($D34="","",VLOOKUP($A34&amp;U$6,Data_Table_1[[Full Name Theme Conc]:[Theme Ranking]],8,0))</f>
        <v/>
      </c>
      <c r="BR34" s="42" t="str">
        <f>IF($D34="","",VLOOKUP($A34&amp;V$6,Data_Table_1[[Full Name Theme Conc]:[Theme Ranking]],8,0))</f>
        <v/>
      </c>
      <c r="BS34" s="42" t="str">
        <f>IF($D34="","",VLOOKUP($A34&amp;W$6,Data_Table_1[[Full Name Theme Conc]:[Theme Ranking]],8,0))</f>
        <v/>
      </c>
      <c r="BT34" s="42" t="str">
        <f>IF($D34="","",VLOOKUP($A34&amp;X$6,Data_Table_1[[Full Name Theme Conc]:[Theme Ranking]],8,0))</f>
        <v/>
      </c>
      <c r="BU34" s="42" t="str">
        <f>IF($D34="","",VLOOKUP($A34&amp;Y$6,Data_Table_1[[Full Name Theme Conc]:[Theme Ranking]],8,0))</f>
        <v/>
      </c>
      <c r="BV34" s="42" t="str">
        <f>IF($D34="","",VLOOKUP($A34&amp;Z$6,Data_Table_1[[Full Name Theme Conc]:[Theme Ranking]],8,0))</f>
        <v/>
      </c>
      <c r="BW34" s="42" t="str">
        <f>IF($D34="","",VLOOKUP($A34&amp;AA$6,Data_Table_1[[Full Name Theme Conc]:[Theme Ranking]],8,0))</f>
        <v/>
      </c>
      <c r="BX34" s="42" t="str">
        <f>IF($D34="","",VLOOKUP($A34&amp;AB$6,Data_Table_1[[Full Name Theme Conc]:[Theme Ranking]],8,0))</f>
        <v/>
      </c>
      <c r="BY34" s="42" t="str">
        <f>IF($D34="","",VLOOKUP($A34&amp;AC$6,Data_Table_1[[Full Name Theme Conc]:[Theme Ranking]],8,0))</f>
        <v/>
      </c>
      <c r="BZ34" s="42" t="str">
        <f>IF($D34="","",VLOOKUP($A34&amp;AD$6,Data_Table_1[[Full Name Theme Conc]:[Theme Ranking]],8,0))</f>
        <v/>
      </c>
      <c r="CA34" s="42" t="str">
        <f>IF($D34="","",VLOOKUP($A34&amp;AE$6,Data_Table_1[[Full Name Theme Conc]:[Theme Ranking]],8,0))</f>
        <v/>
      </c>
      <c r="CB34" s="42" t="str">
        <f>IF($D34="","",VLOOKUP($A34&amp;AF$6,Data_Table_1[[Full Name Theme Conc]:[Theme Ranking]],8,0))</f>
        <v/>
      </c>
      <c r="CC34" s="42" t="str">
        <f>IF($D34="","",VLOOKUP($A34&amp;AG$6,Data_Table_1[[Full Name Theme Conc]:[Theme Ranking]],8,0))</f>
        <v/>
      </c>
      <c r="CD34" s="42" t="str">
        <f>IF($D34="","",VLOOKUP($A34&amp;AH$6,Data_Table_1[[Full Name Theme Conc]:[Theme Ranking]],8,0))</f>
        <v/>
      </c>
      <c r="CE34" s="42" t="str">
        <f>IF($D34="","",VLOOKUP($A34&amp;AI$6,Data_Table_1[[Full Name Theme Conc]:[Theme Ranking]],8,0))</f>
        <v/>
      </c>
      <c r="CF34" s="42" t="str">
        <f>IF($D34="","",VLOOKUP($A34&amp;AJ$6,Data_Table_1[[Full Name Theme Conc]:[Theme Ranking]],8,0))</f>
        <v/>
      </c>
      <c r="CG34" s="42" t="str">
        <f>IF($D34="","",VLOOKUP($A34&amp;AK$6,Data_Table_1[[Full Name Theme Conc]:[Theme Ranking]],8,0))</f>
        <v/>
      </c>
      <c r="CH34" s="42" t="str">
        <f>IF($D34="","",VLOOKUP($A34&amp;AL$6,Data_Table_1[[Full Name Theme Conc]:[Theme Ranking]],8,0))</f>
        <v/>
      </c>
      <c r="CI34" s="42" t="str">
        <f>IF($D34="","",VLOOKUP($A34&amp;AM$6,Data_Table_1[[Full Name Theme Conc]:[Theme Ranking]],8,0))</f>
        <v/>
      </c>
      <c r="CJ34" s="42" t="str">
        <f>IF($D34="","",VLOOKUP($A34&amp;AN$6,Data_Table_1[[Full Name Theme Conc]:[Theme Ranking]],8,0))</f>
        <v/>
      </c>
      <c r="CM34" s="42" t="str">
        <f>IF(AND(VLOOKUP($E$2,Theme_Ranges[],2,0)&lt;=BC34,VLOOKUP($E$2,Theme_Ranges[],3,0)&gt;=BC34),BC34,"")</f>
        <v/>
      </c>
      <c r="CN34" s="42" t="str">
        <f>IF(AND(VLOOKUP($E$2,Theme_Ranges[],2,0)&lt;=BD34,VLOOKUP($E$2,Theme_Ranges[],3,0)&gt;=BD34),BD34,"")</f>
        <v/>
      </c>
      <c r="CO34" s="42" t="str">
        <f>IF(AND(VLOOKUP($E$2,Theme_Ranges[],2,0)&lt;=BE34,VLOOKUP($E$2,Theme_Ranges[],3,0)&gt;=BE34),BE34,"")</f>
        <v/>
      </c>
      <c r="CP34" s="42" t="str">
        <f>IF(AND(VLOOKUP($E$2,Theme_Ranges[],2,0)&lt;=BF34,VLOOKUP($E$2,Theme_Ranges[],3,0)&gt;=BF34),BF34,"")</f>
        <v/>
      </c>
      <c r="CQ34" s="42" t="str">
        <f>IF(AND(VLOOKUP($E$2,Theme_Ranges[],2,0)&lt;=BG34,VLOOKUP($E$2,Theme_Ranges[],3,0)&gt;=BG34),BG34,"")</f>
        <v/>
      </c>
      <c r="CR34" s="42" t="str">
        <f>IF(AND(VLOOKUP($E$2,Theme_Ranges[],2,0)&lt;=BH34,VLOOKUP($E$2,Theme_Ranges[],3,0)&gt;=BH34),BH34,"")</f>
        <v/>
      </c>
      <c r="CS34" s="42" t="str">
        <f>IF(AND(VLOOKUP($E$2,Theme_Ranges[],2,0)&lt;=BI34,VLOOKUP($E$2,Theme_Ranges[],3,0)&gt;=BI34),BI34,"")</f>
        <v/>
      </c>
      <c r="CT34" s="42" t="str">
        <f>IF(AND(VLOOKUP($E$2,Theme_Ranges[],2,0)&lt;=BJ34,VLOOKUP($E$2,Theme_Ranges[],3,0)&gt;=BJ34),BJ34,"")</f>
        <v/>
      </c>
      <c r="CU34" s="42" t="str">
        <f>IF(AND(VLOOKUP($E$2,Theme_Ranges[],2,0)&lt;=BK34,VLOOKUP($E$2,Theme_Ranges[],3,0)&gt;=BK34),BK34,"")</f>
        <v/>
      </c>
      <c r="CV34" s="42" t="str">
        <f>IF(AND(VLOOKUP($E$2,Theme_Ranges[],2,0)&lt;=BL34,VLOOKUP($E$2,Theme_Ranges[],3,0)&gt;=BL34),BL34,"")</f>
        <v/>
      </c>
      <c r="CW34" s="42" t="str">
        <f>IF(AND(VLOOKUP($E$2,Theme_Ranges[],2,0)&lt;=BM34,VLOOKUP($E$2,Theme_Ranges[],3,0)&gt;=BM34),BM34,"")</f>
        <v/>
      </c>
      <c r="CX34" s="42" t="str">
        <f>IF(AND(VLOOKUP($E$2,Theme_Ranges[],2,0)&lt;=BN34,VLOOKUP($E$2,Theme_Ranges[],3,0)&gt;=BN34),BN34,"")</f>
        <v/>
      </c>
      <c r="CY34" s="42" t="str">
        <f>IF(AND(VLOOKUP($E$2,Theme_Ranges[],2,0)&lt;=BO34,VLOOKUP($E$2,Theme_Ranges[],3,0)&gt;=BO34),BO34,"")</f>
        <v/>
      </c>
      <c r="CZ34" s="42" t="str">
        <f>IF(AND(VLOOKUP($E$2,Theme_Ranges[],2,0)&lt;=BP34,VLOOKUP($E$2,Theme_Ranges[],3,0)&gt;=BP34),BP34,"")</f>
        <v/>
      </c>
      <c r="DA34" s="42" t="str">
        <f>IF(AND(VLOOKUP($E$2,Theme_Ranges[],2,0)&lt;=BQ34,VLOOKUP($E$2,Theme_Ranges[],3,0)&gt;=BQ34),BQ34,"")</f>
        <v/>
      </c>
      <c r="DB34" s="42" t="str">
        <f>IF(AND(VLOOKUP($E$2,Theme_Ranges[],2,0)&lt;=BR34,VLOOKUP($E$2,Theme_Ranges[],3,0)&gt;=BR34),BR34,"")</f>
        <v/>
      </c>
      <c r="DC34" s="42" t="str">
        <f>IF(AND(VLOOKUP($E$2,Theme_Ranges[],2,0)&lt;=BS34,VLOOKUP($E$2,Theme_Ranges[],3,0)&gt;=BS34),BS34,"")</f>
        <v/>
      </c>
      <c r="DD34" s="42" t="str">
        <f>IF(AND(VLOOKUP($E$2,Theme_Ranges[],2,0)&lt;=BT34,VLOOKUP($E$2,Theme_Ranges[],3,0)&gt;=BT34),BT34,"")</f>
        <v/>
      </c>
      <c r="DE34" s="42" t="str">
        <f>IF(AND(VLOOKUP($E$2,Theme_Ranges[],2,0)&lt;=BU34,VLOOKUP($E$2,Theme_Ranges[],3,0)&gt;=BU34),BU34,"")</f>
        <v/>
      </c>
      <c r="DF34" s="42" t="str">
        <f>IF(AND(VLOOKUP($E$2,Theme_Ranges[],2,0)&lt;=BV34,VLOOKUP($E$2,Theme_Ranges[],3,0)&gt;=BV34),BV34,"")</f>
        <v/>
      </c>
      <c r="DG34" s="42" t="str">
        <f>IF(AND(VLOOKUP($E$2,Theme_Ranges[],2,0)&lt;=BW34,VLOOKUP($E$2,Theme_Ranges[],3,0)&gt;=BW34),BW34,"")</f>
        <v/>
      </c>
      <c r="DH34" s="42" t="str">
        <f>IF(AND(VLOOKUP($E$2,Theme_Ranges[],2,0)&lt;=BX34,VLOOKUP($E$2,Theme_Ranges[],3,0)&gt;=BX34),BX34,"")</f>
        <v/>
      </c>
      <c r="DI34" s="42" t="str">
        <f>IF(AND(VLOOKUP($E$2,Theme_Ranges[],2,0)&lt;=BY34,VLOOKUP($E$2,Theme_Ranges[],3,0)&gt;=BY34),BY34,"")</f>
        <v/>
      </c>
      <c r="DJ34" s="42" t="str">
        <f>IF(AND(VLOOKUP($E$2,Theme_Ranges[],2,0)&lt;=BZ34,VLOOKUP($E$2,Theme_Ranges[],3,0)&gt;=BZ34),BZ34,"")</f>
        <v/>
      </c>
      <c r="DK34" s="42" t="str">
        <f>IF(AND(VLOOKUP($E$2,Theme_Ranges[],2,0)&lt;=CA34,VLOOKUP($E$2,Theme_Ranges[],3,0)&gt;=CA34),CA34,"")</f>
        <v/>
      </c>
      <c r="DL34" s="42" t="str">
        <f>IF(AND(VLOOKUP($E$2,Theme_Ranges[],2,0)&lt;=CB34,VLOOKUP($E$2,Theme_Ranges[],3,0)&gt;=CB34),CB34,"")</f>
        <v/>
      </c>
      <c r="DM34" s="42" t="str">
        <f>IF(AND(VLOOKUP($E$2,Theme_Ranges[],2,0)&lt;=CC34,VLOOKUP($E$2,Theme_Ranges[],3,0)&gt;=CC34),CC34,"")</f>
        <v/>
      </c>
      <c r="DN34" s="42" t="str">
        <f>IF(AND(VLOOKUP($E$2,Theme_Ranges[],2,0)&lt;=CD34,VLOOKUP($E$2,Theme_Ranges[],3,0)&gt;=CD34),CD34,"")</f>
        <v/>
      </c>
      <c r="DO34" s="42" t="str">
        <f>IF(AND(VLOOKUP($E$2,Theme_Ranges[],2,0)&lt;=CE34,VLOOKUP($E$2,Theme_Ranges[],3,0)&gt;=CE34),CE34,"")</f>
        <v/>
      </c>
      <c r="DP34" s="42" t="str">
        <f>IF(AND(VLOOKUP($E$2,Theme_Ranges[],2,0)&lt;=CF34,VLOOKUP($E$2,Theme_Ranges[],3,0)&gt;=CF34),CF34,"")</f>
        <v/>
      </c>
      <c r="DQ34" s="42" t="str">
        <f>IF(AND(VLOOKUP($E$2,Theme_Ranges[],2,0)&lt;=CG34,VLOOKUP($E$2,Theme_Ranges[],3,0)&gt;=CG34),CG34,"")</f>
        <v/>
      </c>
      <c r="DR34" s="42" t="str">
        <f>IF(AND(VLOOKUP($E$2,Theme_Ranges[],2,0)&lt;=CH34,VLOOKUP($E$2,Theme_Ranges[],3,0)&gt;=CH34),CH34,"")</f>
        <v/>
      </c>
      <c r="DS34" s="42" t="str">
        <f>IF(AND(VLOOKUP($E$2,Theme_Ranges[],2,0)&lt;=CI34,VLOOKUP($E$2,Theme_Ranges[],3,0)&gt;=CI34),CI34,"")</f>
        <v/>
      </c>
      <c r="DT34" s="42" t="str">
        <f>IF(AND(VLOOKUP($E$2,Theme_Ranges[],2,0)&lt;=CJ34,VLOOKUP($E$2,Theme_Ranges[],3,0)&gt;=CJ34),CJ34,"")</f>
        <v/>
      </c>
    </row>
    <row r="35" spans="1:124" ht="19.2" x14ac:dyDescent="0.5">
      <c r="A35" s="38" t="str">
        <f t="shared" si="36"/>
        <v xml:space="preserve"> </v>
      </c>
      <c r="B35" s="39" t="str">
        <f>IF('Raw Data'!B30="","",'Raw Data'!B30)</f>
        <v/>
      </c>
      <c r="C35" s="39" t="str">
        <f>IF('Raw Data'!C30="","",'Raw Data'!C30)</f>
        <v/>
      </c>
      <c r="D35" s="39" t="str">
        <f>IF('Raw Data'!D30="","",'Raw Data'!D30)</f>
        <v/>
      </c>
      <c r="E35" s="39" t="str">
        <f>IF('Raw Data'!E30="","",'Raw Data'!E30)</f>
        <v/>
      </c>
      <c r="F35" s="71"/>
      <c r="G35" s="41" t="str">
        <f>IF(OR(IFERROR(AND(VLOOKUP($E$2,Theme_Ranges[],2,0)&lt;=BC35,VLOOKUP($E$2,Theme_Ranges[],3,0)&gt;=BC35),FALSE),IFERROR(AND(VLOOKUP($E$3,Theme_Ranges[],2,0)&lt;=BC35,VLOOKUP($E$3,Theme_Ranges[],3,0)&gt;=BC35),FALSE)),BC35,"")</f>
        <v/>
      </c>
      <c r="H35" s="41" t="str">
        <f>IF(OR(IFERROR(AND(VLOOKUP($E$2,Theme_Ranges[],2,0)&lt;=BD35,VLOOKUP($E$2,Theme_Ranges[],3,0)&gt;=BD35),FALSE),IFERROR(AND(VLOOKUP($E$3,Theme_Ranges[],2,0)&lt;=BD35,VLOOKUP($E$3,Theme_Ranges[],3,0)&gt;=BD35),FALSE)),BD35,"")</f>
        <v/>
      </c>
      <c r="I35" s="41" t="str">
        <f>IF(OR(IFERROR(AND(VLOOKUP($E$2,Theme_Ranges[],2,0)&lt;=BE35,VLOOKUP($E$2,Theme_Ranges[],3,0)&gt;=BE35),FALSE),IFERROR(AND(VLOOKUP($E$3,Theme_Ranges[],2,0)&lt;=BE35,VLOOKUP($E$3,Theme_Ranges[],3,0)&gt;=BE35),FALSE)),BE35,"")</f>
        <v/>
      </c>
      <c r="J35" s="41" t="str">
        <f>IF(OR(IFERROR(AND(VLOOKUP($E$2,Theme_Ranges[],2,0)&lt;=BF35,VLOOKUP($E$2,Theme_Ranges[],3,0)&gt;=BF35),FALSE),IFERROR(AND(VLOOKUP($E$3,Theme_Ranges[],2,0)&lt;=BF35,VLOOKUP($E$3,Theme_Ranges[],3,0)&gt;=BF35),FALSE)),BF35,"")</f>
        <v/>
      </c>
      <c r="K35" s="41" t="str">
        <f>IF(OR(IFERROR(AND(VLOOKUP($E$2,Theme_Ranges[],2,0)&lt;=BG35,VLOOKUP($E$2,Theme_Ranges[],3,0)&gt;=BG35),FALSE),IFERROR(AND(VLOOKUP($E$3,Theme_Ranges[],2,0)&lt;=BG35,VLOOKUP($E$3,Theme_Ranges[],3,0)&gt;=BG35),FALSE)),BG35,"")</f>
        <v/>
      </c>
      <c r="L35" s="41" t="str">
        <f>IF(OR(IFERROR(AND(VLOOKUP($E$2,Theme_Ranges[],2,0)&lt;=BH35,VLOOKUP($E$2,Theme_Ranges[],3,0)&gt;=BH35),FALSE),IFERROR(AND(VLOOKUP($E$3,Theme_Ranges[],2,0)&lt;=BH35,VLOOKUP($E$3,Theme_Ranges[],3,0)&gt;=BH35),FALSE)),BH35,"")</f>
        <v/>
      </c>
      <c r="M35" s="41" t="str">
        <f>IF(OR(IFERROR(AND(VLOOKUP($E$2,Theme_Ranges[],2,0)&lt;=BI35,VLOOKUP($E$2,Theme_Ranges[],3,0)&gt;=BI35),FALSE),IFERROR(AND(VLOOKUP($E$3,Theme_Ranges[],2,0)&lt;=BI35,VLOOKUP($E$3,Theme_Ranges[],3,0)&gt;=BI35),FALSE)),BI35,"")</f>
        <v/>
      </c>
      <c r="N35" s="41" t="str">
        <f>IF(OR(IFERROR(AND(VLOOKUP($E$2,Theme_Ranges[],2,0)&lt;=BJ35,VLOOKUP($E$2,Theme_Ranges[],3,0)&gt;=BJ35),FALSE),IFERROR(AND(VLOOKUP($E$3,Theme_Ranges[],2,0)&lt;=BJ35,VLOOKUP($E$3,Theme_Ranges[],3,0)&gt;=BJ35),FALSE)),BJ35,"")</f>
        <v/>
      </c>
      <c r="O35" s="41" t="str">
        <f>IF(OR(IFERROR(AND(VLOOKUP($E$2,Theme_Ranges[],2,0)&lt;=BK35,VLOOKUP($E$2,Theme_Ranges[],3,0)&gt;=BK35),FALSE),IFERROR(AND(VLOOKUP($E$3,Theme_Ranges[],2,0)&lt;=BK35,VLOOKUP($E$3,Theme_Ranges[],3,0)&gt;=BK35),FALSE)),BK35,"")</f>
        <v/>
      </c>
      <c r="P35" s="41" t="str">
        <f>IF(OR(IFERROR(AND(VLOOKUP($E$2,Theme_Ranges[],2,0)&lt;=BL35,VLOOKUP($E$2,Theme_Ranges[],3,0)&gt;=BL35),FALSE),IFERROR(AND(VLOOKUP($E$3,Theme_Ranges[],2,0)&lt;=BL35,VLOOKUP($E$3,Theme_Ranges[],3,0)&gt;=BL35),FALSE)),BL35,"")</f>
        <v/>
      </c>
      <c r="Q35" s="41" t="str">
        <f>IF(OR(IFERROR(AND(VLOOKUP($E$2,Theme_Ranges[],2,0)&lt;=BM35,VLOOKUP($E$2,Theme_Ranges[],3,0)&gt;=BM35),FALSE),IFERROR(AND(VLOOKUP($E$3,Theme_Ranges[],2,0)&lt;=BM35,VLOOKUP($E$3,Theme_Ranges[],3,0)&gt;=BM35),FALSE)),BM35,"")</f>
        <v/>
      </c>
      <c r="R35" s="41" t="str">
        <f>IF(OR(IFERROR(AND(VLOOKUP($E$2,Theme_Ranges[],2,0)&lt;=BN35,VLOOKUP($E$2,Theme_Ranges[],3,0)&gt;=BN35),FALSE),IFERROR(AND(VLOOKUP($E$3,Theme_Ranges[],2,0)&lt;=BN35,VLOOKUP($E$3,Theme_Ranges[],3,0)&gt;=BN35),FALSE)),BN35,"")</f>
        <v/>
      </c>
      <c r="S35" s="41" t="str">
        <f>IF(OR(IFERROR(AND(VLOOKUP($E$2,Theme_Ranges[],2,0)&lt;=BO35,VLOOKUP($E$2,Theme_Ranges[],3,0)&gt;=BO35),FALSE),IFERROR(AND(VLOOKUP($E$3,Theme_Ranges[],2,0)&lt;=BO35,VLOOKUP($E$3,Theme_Ranges[],3,0)&gt;=BO35),FALSE)),BO35,"")</f>
        <v/>
      </c>
      <c r="T35" s="41" t="str">
        <f>IF(OR(IFERROR(AND(VLOOKUP($E$2,Theme_Ranges[],2,0)&lt;=BP35,VLOOKUP($E$2,Theme_Ranges[],3,0)&gt;=BP35),FALSE),IFERROR(AND(VLOOKUP($E$3,Theme_Ranges[],2,0)&lt;=BP35,VLOOKUP($E$3,Theme_Ranges[],3,0)&gt;=BP35),FALSE)),BP35,"")</f>
        <v/>
      </c>
      <c r="U35" s="41" t="str">
        <f>IF(OR(IFERROR(AND(VLOOKUP($E$2,Theme_Ranges[],2,0)&lt;=BQ35,VLOOKUP($E$2,Theme_Ranges[],3,0)&gt;=BQ35),FALSE),IFERROR(AND(VLOOKUP($E$3,Theme_Ranges[],2,0)&lt;=BQ35,VLOOKUP($E$3,Theme_Ranges[],3,0)&gt;=BQ35),FALSE)),BQ35,"")</f>
        <v/>
      </c>
      <c r="V35" s="41" t="str">
        <f>IF(OR(IFERROR(AND(VLOOKUP($E$2,Theme_Ranges[],2,0)&lt;=BR35,VLOOKUP($E$2,Theme_Ranges[],3,0)&gt;=BR35),FALSE),IFERROR(AND(VLOOKUP($E$3,Theme_Ranges[],2,0)&lt;=BR35,VLOOKUP($E$3,Theme_Ranges[],3,0)&gt;=BR35),FALSE)),BR35,"")</f>
        <v/>
      </c>
      <c r="W35" s="41" t="str">
        <f>IF(OR(IFERROR(AND(VLOOKUP($E$2,Theme_Ranges[],2,0)&lt;=BS35,VLOOKUP($E$2,Theme_Ranges[],3,0)&gt;=BS35),FALSE),IFERROR(AND(VLOOKUP($E$3,Theme_Ranges[],2,0)&lt;=BS35,VLOOKUP($E$3,Theme_Ranges[],3,0)&gt;=BS35),FALSE)),BS35,"")</f>
        <v/>
      </c>
      <c r="X35" s="41" t="str">
        <f>IF(OR(IFERROR(AND(VLOOKUP($E$2,Theme_Ranges[],2,0)&lt;=BT35,VLOOKUP($E$2,Theme_Ranges[],3,0)&gt;=BT35),FALSE),IFERROR(AND(VLOOKUP($E$3,Theme_Ranges[],2,0)&lt;=BT35,VLOOKUP($E$3,Theme_Ranges[],3,0)&gt;=BT35),FALSE)),BT35,"")</f>
        <v/>
      </c>
      <c r="Y35" s="41" t="str">
        <f>IF(OR(IFERROR(AND(VLOOKUP($E$2,Theme_Ranges[],2,0)&lt;=BU35,VLOOKUP($E$2,Theme_Ranges[],3,0)&gt;=BU35),FALSE),IFERROR(AND(VLOOKUP($E$3,Theme_Ranges[],2,0)&lt;=BU35,VLOOKUP($E$3,Theme_Ranges[],3,0)&gt;=BU35),FALSE)),BU35,"")</f>
        <v/>
      </c>
      <c r="Z35" s="41" t="str">
        <f>IF(OR(IFERROR(AND(VLOOKUP($E$2,Theme_Ranges[],2,0)&lt;=BV35,VLOOKUP($E$2,Theme_Ranges[],3,0)&gt;=BV35),FALSE),IFERROR(AND(VLOOKUP($E$3,Theme_Ranges[],2,0)&lt;=BV35,VLOOKUP($E$3,Theme_Ranges[],3,0)&gt;=BV35),FALSE)),BV35,"")</f>
        <v/>
      </c>
      <c r="AA35" s="41" t="str">
        <f>IF(OR(IFERROR(AND(VLOOKUP($E$2,Theme_Ranges[],2,0)&lt;=BW35,VLOOKUP($E$2,Theme_Ranges[],3,0)&gt;=BW35),FALSE),IFERROR(AND(VLOOKUP($E$3,Theme_Ranges[],2,0)&lt;=BW35,VLOOKUP($E$3,Theme_Ranges[],3,0)&gt;=BW35),FALSE)),BW35,"")</f>
        <v/>
      </c>
      <c r="AB35" s="41" t="str">
        <f>IF(OR(IFERROR(AND(VLOOKUP($E$2,Theme_Ranges[],2,0)&lt;=BX35,VLOOKUP($E$2,Theme_Ranges[],3,0)&gt;=BX35),FALSE),IFERROR(AND(VLOOKUP($E$3,Theme_Ranges[],2,0)&lt;=BX35,VLOOKUP($E$3,Theme_Ranges[],3,0)&gt;=BX35),FALSE)),BX35,"")</f>
        <v/>
      </c>
      <c r="AC35" s="41" t="str">
        <f>IF(OR(IFERROR(AND(VLOOKUP($E$2,Theme_Ranges[],2,0)&lt;=BY35,VLOOKUP($E$2,Theme_Ranges[],3,0)&gt;=BY35),FALSE),IFERROR(AND(VLOOKUP($E$3,Theme_Ranges[],2,0)&lt;=BY35,VLOOKUP($E$3,Theme_Ranges[],3,0)&gt;=BY35),FALSE)),BY35,"")</f>
        <v/>
      </c>
      <c r="AD35" s="41" t="str">
        <f>IF(OR(IFERROR(AND(VLOOKUP($E$2,Theme_Ranges[],2,0)&lt;=BZ35,VLOOKUP($E$2,Theme_Ranges[],3,0)&gt;=BZ35),FALSE),IFERROR(AND(VLOOKUP($E$3,Theme_Ranges[],2,0)&lt;=BZ35,VLOOKUP($E$3,Theme_Ranges[],3,0)&gt;=BZ35),FALSE)),BZ35,"")</f>
        <v/>
      </c>
      <c r="AE35" s="41" t="str">
        <f>IF(OR(IFERROR(AND(VLOOKUP($E$2,Theme_Ranges[],2,0)&lt;=CA35,VLOOKUP($E$2,Theme_Ranges[],3,0)&gt;=CA35),FALSE),IFERROR(AND(VLOOKUP($E$3,Theme_Ranges[],2,0)&lt;=CA35,VLOOKUP($E$3,Theme_Ranges[],3,0)&gt;=CA35),FALSE)),CA35,"")</f>
        <v/>
      </c>
      <c r="AF35" s="41" t="str">
        <f>IF(OR(IFERROR(AND(VLOOKUP($E$2,Theme_Ranges[],2,0)&lt;=CB35,VLOOKUP($E$2,Theme_Ranges[],3,0)&gt;=CB35),FALSE),IFERROR(AND(VLOOKUP($E$3,Theme_Ranges[],2,0)&lt;=CB35,VLOOKUP($E$3,Theme_Ranges[],3,0)&gt;=CB35),FALSE)),CB35,"")</f>
        <v/>
      </c>
      <c r="AG35" s="41" t="str">
        <f>IF(OR(IFERROR(AND(VLOOKUP($E$2,Theme_Ranges[],2,0)&lt;=CC35,VLOOKUP($E$2,Theme_Ranges[],3,0)&gt;=CC35),FALSE),IFERROR(AND(VLOOKUP($E$3,Theme_Ranges[],2,0)&lt;=CC35,VLOOKUP($E$3,Theme_Ranges[],3,0)&gt;=CC35),FALSE)),CC35,"")</f>
        <v/>
      </c>
      <c r="AH35" s="41" t="str">
        <f>IF(OR(IFERROR(AND(VLOOKUP($E$2,Theme_Ranges[],2,0)&lt;=CD35,VLOOKUP($E$2,Theme_Ranges[],3,0)&gt;=CD35),FALSE),IFERROR(AND(VLOOKUP($E$3,Theme_Ranges[],2,0)&lt;=CD35,VLOOKUP($E$3,Theme_Ranges[],3,0)&gt;=CD35),FALSE)),CD35,"")</f>
        <v/>
      </c>
      <c r="AI35" s="41" t="str">
        <f>IF(OR(IFERROR(AND(VLOOKUP($E$2,Theme_Ranges[],2,0)&lt;=CE35,VLOOKUP($E$2,Theme_Ranges[],3,0)&gt;=CE35),FALSE),IFERROR(AND(VLOOKUP($E$3,Theme_Ranges[],2,0)&lt;=CE35,VLOOKUP($E$3,Theme_Ranges[],3,0)&gt;=CE35),FALSE)),CE35,"")</f>
        <v/>
      </c>
      <c r="AJ35" s="41" t="str">
        <f>IF(OR(IFERROR(AND(VLOOKUP($E$2,Theme_Ranges[],2,0)&lt;=CF35,VLOOKUP($E$2,Theme_Ranges[],3,0)&gt;=CF35),FALSE),IFERROR(AND(VLOOKUP($E$3,Theme_Ranges[],2,0)&lt;=CF35,VLOOKUP($E$3,Theme_Ranges[],3,0)&gt;=CF35),FALSE)),CF35,"")</f>
        <v/>
      </c>
      <c r="AK35" s="41" t="str">
        <f>IF(OR(IFERROR(AND(VLOOKUP($E$2,Theme_Ranges[],2,0)&lt;=CG35,VLOOKUP($E$2,Theme_Ranges[],3,0)&gt;=CG35),FALSE),IFERROR(AND(VLOOKUP($E$3,Theme_Ranges[],2,0)&lt;=CG35,VLOOKUP($E$3,Theme_Ranges[],3,0)&gt;=CG35),FALSE)),CG35,"")</f>
        <v/>
      </c>
      <c r="AL35" s="41" t="str">
        <f>IF(OR(IFERROR(AND(VLOOKUP($E$2,Theme_Ranges[],2,0)&lt;=CH35,VLOOKUP($E$2,Theme_Ranges[],3,0)&gt;=CH35),FALSE),IFERROR(AND(VLOOKUP($E$3,Theme_Ranges[],2,0)&lt;=CH35,VLOOKUP($E$3,Theme_Ranges[],3,0)&gt;=CH35),FALSE)),CH35,"")</f>
        <v/>
      </c>
      <c r="AM35" s="41" t="str">
        <f>IF(OR(IFERROR(AND(VLOOKUP($E$2,Theme_Ranges[],2,0)&lt;=CI35,VLOOKUP($E$2,Theme_Ranges[],3,0)&gt;=CI35),FALSE),IFERROR(AND(VLOOKUP($E$3,Theme_Ranges[],2,0)&lt;=CI35,VLOOKUP($E$3,Theme_Ranges[],3,0)&gt;=CI35),FALSE)),CI35,"")</f>
        <v/>
      </c>
      <c r="AN35" s="41" t="str">
        <f>IF(OR(IFERROR(AND(VLOOKUP($E$2,Theme_Ranges[],2,0)&lt;=CJ35,VLOOKUP($E$2,Theme_Ranges[],3,0)&gt;=CJ35),FALSE),IFERROR(AND(VLOOKUP($E$3,Theme_Ranges[],2,0)&lt;=CJ35,VLOOKUP($E$3,Theme_Ranges[],3,0)&gt;=CJ35),FALSE)),CJ35,"")</f>
        <v/>
      </c>
      <c r="AO35" s="79"/>
      <c r="AP35" s="49" t="str">
        <f t="shared" si="46"/>
        <v/>
      </c>
      <c r="AQ35" s="50" t="str">
        <f t="shared" si="47"/>
        <v/>
      </c>
      <c r="AR35" s="50" t="str">
        <f t="shared" si="48"/>
        <v/>
      </c>
      <c r="AS35" s="51" t="str">
        <f t="shared" si="49"/>
        <v/>
      </c>
      <c r="AT35" s="40"/>
      <c r="AU35" s="40"/>
      <c r="AV35" s="5">
        <f>VLOOKUP($AV$8,Theme_Ranges[],3,0)</f>
        <v>5</v>
      </c>
      <c r="AW35" s="5">
        <f t="shared" si="50"/>
        <v>0</v>
      </c>
      <c r="AX35" s="5">
        <f t="shared" si="51"/>
        <v>0</v>
      </c>
      <c r="AY35" s="5">
        <f t="shared" si="52"/>
        <v>0</v>
      </c>
      <c r="AZ35" s="5">
        <f t="shared" si="53"/>
        <v>0</v>
      </c>
      <c r="BA35" s="5">
        <f t="shared" si="54"/>
        <v>0</v>
      </c>
      <c r="BB35" s="40"/>
      <c r="BC35" s="42" t="str">
        <f>IF($D35="","",VLOOKUP($A35&amp;G$6,Data_Table_1[[Full Name Theme Conc]:[Theme Ranking]],8,0))</f>
        <v/>
      </c>
      <c r="BD35" s="42" t="str">
        <f>IF($D35="","",VLOOKUP($A35&amp;H$6,Data_Table_1[[Full Name Theme Conc]:[Theme Ranking]],8,0))</f>
        <v/>
      </c>
      <c r="BE35" s="42" t="str">
        <f>IF($D35="","",VLOOKUP($A35&amp;I$6,Data_Table_1[[Full Name Theme Conc]:[Theme Ranking]],8,0))</f>
        <v/>
      </c>
      <c r="BF35" s="42" t="str">
        <f>IF($D35="","",VLOOKUP($A35&amp;J$6,Data_Table_1[[Full Name Theme Conc]:[Theme Ranking]],8,0))</f>
        <v/>
      </c>
      <c r="BG35" s="42" t="str">
        <f>IF($D35="","",VLOOKUP($A35&amp;K$6,Data_Table_1[[Full Name Theme Conc]:[Theme Ranking]],8,0))</f>
        <v/>
      </c>
      <c r="BH35" s="42" t="str">
        <f>IF($D35="","",VLOOKUP($A35&amp;L$6,Data_Table_1[[Full Name Theme Conc]:[Theme Ranking]],8,0))</f>
        <v/>
      </c>
      <c r="BI35" s="42" t="str">
        <f>IF($D35="","",VLOOKUP($A35&amp;M$6,Data_Table_1[[Full Name Theme Conc]:[Theme Ranking]],8,0))</f>
        <v/>
      </c>
      <c r="BJ35" s="42" t="str">
        <f>IF($D35="","",VLOOKUP($A35&amp;N$6,Data_Table_1[[Full Name Theme Conc]:[Theme Ranking]],8,0))</f>
        <v/>
      </c>
      <c r="BK35" s="42" t="str">
        <f>IF($D35="","",VLOOKUP($A35&amp;O$6,Data_Table_1[[Full Name Theme Conc]:[Theme Ranking]],8,0))</f>
        <v/>
      </c>
      <c r="BL35" s="42" t="str">
        <f>IF($D35="","",VLOOKUP($A35&amp;P$6,Data_Table_1[[Full Name Theme Conc]:[Theme Ranking]],8,0))</f>
        <v/>
      </c>
      <c r="BM35" s="42" t="str">
        <f>IF($D35="","",VLOOKUP($A35&amp;Q$6,Data_Table_1[[Full Name Theme Conc]:[Theme Ranking]],8,0))</f>
        <v/>
      </c>
      <c r="BN35" s="42" t="str">
        <f>IF($D35="","",VLOOKUP($A35&amp;R$6,Data_Table_1[[Full Name Theme Conc]:[Theme Ranking]],8,0))</f>
        <v/>
      </c>
      <c r="BO35" s="42" t="str">
        <f>IF($D35="","",VLOOKUP($A35&amp;S$6,Data_Table_1[[Full Name Theme Conc]:[Theme Ranking]],8,0))</f>
        <v/>
      </c>
      <c r="BP35" s="42" t="str">
        <f>IF($D35="","",VLOOKUP($A35&amp;T$6,Data_Table_1[[Full Name Theme Conc]:[Theme Ranking]],8,0))</f>
        <v/>
      </c>
      <c r="BQ35" s="42" t="str">
        <f>IF($D35="","",VLOOKUP($A35&amp;U$6,Data_Table_1[[Full Name Theme Conc]:[Theme Ranking]],8,0))</f>
        <v/>
      </c>
      <c r="BR35" s="42" t="str">
        <f>IF($D35="","",VLOOKUP($A35&amp;V$6,Data_Table_1[[Full Name Theme Conc]:[Theme Ranking]],8,0))</f>
        <v/>
      </c>
      <c r="BS35" s="42" t="str">
        <f>IF($D35="","",VLOOKUP($A35&amp;W$6,Data_Table_1[[Full Name Theme Conc]:[Theme Ranking]],8,0))</f>
        <v/>
      </c>
      <c r="BT35" s="42" t="str">
        <f>IF($D35="","",VLOOKUP($A35&amp;X$6,Data_Table_1[[Full Name Theme Conc]:[Theme Ranking]],8,0))</f>
        <v/>
      </c>
      <c r="BU35" s="42" t="str">
        <f>IF($D35="","",VLOOKUP($A35&amp;Y$6,Data_Table_1[[Full Name Theme Conc]:[Theme Ranking]],8,0))</f>
        <v/>
      </c>
      <c r="BV35" s="42" t="str">
        <f>IF($D35="","",VLOOKUP($A35&amp;Z$6,Data_Table_1[[Full Name Theme Conc]:[Theme Ranking]],8,0))</f>
        <v/>
      </c>
      <c r="BW35" s="42" t="str">
        <f>IF($D35="","",VLOOKUP($A35&amp;AA$6,Data_Table_1[[Full Name Theme Conc]:[Theme Ranking]],8,0))</f>
        <v/>
      </c>
      <c r="BX35" s="42" t="str">
        <f>IF($D35="","",VLOOKUP($A35&amp;AB$6,Data_Table_1[[Full Name Theme Conc]:[Theme Ranking]],8,0))</f>
        <v/>
      </c>
      <c r="BY35" s="42" t="str">
        <f>IF($D35="","",VLOOKUP($A35&amp;AC$6,Data_Table_1[[Full Name Theme Conc]:[Theme Ranking]],8,0))</f>
        <v/>
      </c>
      <c r="BZ35" s="42" t="str">
        <f>IF($D35="","",VLOOKUP($A35&amp;AD$6,Data_Table_1[[Full Name Theme Conc]:[Theme Ranking]],8,0))</f>
        <v/>
      </c>
      <c r="CA35" s="42" t="str">
        <f>IF($D35="","",VLOOKUP($A35&amp;AE$6,Data_Table_1[[Full Name Theme Conc]:[Theme Ranking]],8,0))</f>
        <v/>
      </c>
      <c r="CB35" s="42" t="str">
        <f>IF($D35="","",VLOOKUP($A35&amp;AF$6,Data_Table_1[[Full Name Theme Conc]:[Theme Ranking]],8,0))</f>
        <v/>
      </c>
      <c r="CC35" s="42" t="str">
        <f>IF($D35="","",VLOOKUP($A35&amp;AG$6,Data_Table_1[[Full Name Theme Conc]:[Theme Ranking]],8,0))</f>
        <v/>
      </c>
      <c r="CD35" s="42" t="str">
        <f>IF($D35="","",VLOOKUP($A35&amp;AH$6,Data_Table_1[[Full Name Theme Conc]:[Theme Ranking]],8,0))</f>
        <v/>
      </c>
      <c r="CE35" s="42" t="str">
        <f>IF($D35="","",VLOOKUP($A35&amp;AI$6,Data_Table_1[[Full Name Theme Conc]:[Theme Ranking]],8,0))</f>
        <v/>
      </c>
      <c r="CF35" s="42" t="str">
        <f>IF($D35="","",VLOOKUP($A35&amp;AJ$6,Data_Table_1[[Full Name Theme Conc]:[Theme Ranking]],8,0))</f>
        <v/>
      </c>
      <c r="CG35" s="42" t="str">
        <f>IF($D35="","",VLOOKUP($A35&amp;AK$6,Data_Table_1[[Full Name Theme Conc]:[Theme Ranking]],8,0))</f>
        <v/>
      </c>
      <c r="CH35" s="42" t="str">
        <f>IF($D35="","",VLOOKUP($A35&amp;AL$6,Data_Table_1[[Full Name Theme Conc]:[Theme Ranking]],8,0))</f>
        <v/>
      </c>
      <c r="CI35" s="42" t="str">
        <f>IF($D35="","",VLOOKUP($A35&amp;AM$6,Data_Table_1[[Full Name Theme Conc]:[Theme Ranking]],8,0))</f>
        <v/>
      </c>
      <c r="CJ35" s="42" t="str">
        <f>IF($D35="","",VLOOKUP($A35&amp;AN$6,Data_Table_1[[Full Name Theme Conc]:[Theme Ranking]],8,0))</f>
        <v/>
      </c>
      <c r="CM35" s="42" t="str">
        <f>IF(AND(VLOOKUP($E$2,Theme_Ranges[],2,0)&lt;=BC35,VLOOKUP($E$2,Theme_Ranges[],3,0)&gt;=BC35),BC35,"")</f>
        <v/>
      </c>
      <c r="CN35" s="42" t="str">
        <f>IF(AND(VLOOKUP($E$2,Theme_Ranges[],2,0)&lt;=BD35,VLOOKUP($E$2,Theme_Ranges[],3,0)&gt;=BD35),BD35,"")</f>
        <v/>
      </c>
      <c r="CO35" s="42" t="str">
        <f>IF(AND(VLOOKUP($E$2,Theme_Ranges[],2,0)&lt;=BE35,VLOOKUP($E$2,Theme_Ranges[],3,0)&gt;=BE35),BE35,"")</f>
        <v/>
      </c>
      <c r="CP35" s="42" t="str">
        <f>IF(AND(VLOOKUP($E$2,Theme_Ranges[],2,0)&lt;=BF35,VLOOKUP($E$2,Theme_Ranges[],3,0)&gt;=BF35),BF35,"")</f>
        <v/>
      </c>
      <c r="CQ35" s="42" t="str">
        <f>IF(AND(VLOOKUP($E$2,Theme_Ranges[],2,0)&lt;=BG35,VLOOKUP($E$2,Theme_Ranges[],3,0)&gt;=BG35),BG35,"")</f>
        <v/>
      </c>
      <c r="CR35" s="42" t="str">
        <f>IF(AND(VLOOKUP($E$2,Theme_Ranges[],2,0)&lt;=BH35,VLOOKUP($E$2,Theme_Ranges[],3,0)&gt;=BH35),BH35,"")</f>
        <v/>
      </c>
      <c r="CS35" s="42" t="str">
        <f>IF(AND(VLOOKUP($E$2,Theme_Ranges[],2,0)&lt;=BI35,VLOOKUP($E$2,Theme_Ranges[],3,0)&gt;=BI35),BI35,"")</f>
        <v/>
      </c>
      <c r="CT35" s="42" t="str">
        <f>IF(AND(VLOOKUP($E$2,Theme_Ranges[],2,0)&lt;=BJ35,VLOOKUP($E$2,Theme_Ranges[],3,0)&gt;=BJ35),BJ35,"")</f>
        <v/>
      </c>
      <c r="CU35" s="42" t="str">
        <f>IF(AND(VLOOKUP($E$2,Theme_Ranges[],2,0)&lt;=BK35,VLOOKUP($E$2,Theme_Ranges[],3,0)&gt;=BK35),BK35,"")</f>
        <v/>
      </c>
      <c r="CV35" s="42" t="str">
        <f>IF(AND(VLOOKUP($E$2,Theme_Ranges[],2,0)&lt;=BL35,VLOOKUP($E$2,Theme_Ranges[],3,0)&gt;=BL35),BL35,"")</f>
        <v/>
      </c>
      <c r="CW35" s="42" t="str">
        <f>IF(AND(VLOOKUP($E$2,Theme_Ranges[],2,0)&lt;=BM35,VLOOKUP($E$2,Theme_Ranges[],3,0)&gt;=BM35),BM35,"")</f>
        <v/>
      </c>
      <c r="CX35" s="42" t="str">
        <f>IF(AND(VLOOKUP($E$2,Theme_Ranges[],2,0)&lt;=BN35,VLOOKUP($E$2,Theme_Ranges[],3,0)&gt;=BN35),BN35,"")</f>
        <v/>
      </c>
      <c r="CY35" s="42" t="str">
        <f>IF(AND(VLOOKUP($E$2,Theme_Ranges[],2,0)&lt;=BO35,VLOOKUP($E$2,Theme_Ranges[],3,0)&gt;=BO35),BO35,"")</f>
        <v/>
      </c>
      <c r="CZ35" s="42" t="str">
        <f>IF(AND(VLOOKUP($E$2,Theme_Ranges[],2,0)&lt;=BP35,VLOOKUP($E$2,Theme_Ranges[],3,0)&gt;=BP35),BP35,"")</f>
        <v/>
      </c>
      <c r="DA35" s="42" t="str">
        <f>IF(AND(VLOOKUP($E$2,Theme_Ranges[],2,0)&lt;=BQ35,VLOOKUP($E$2,Theme_Ranges[],3,0)&gt;=BQ35),BQ35,"")</f>
        <v/>
      </c>
      <c r="DB35" s="42" t="str">
        <f>IF(AND(VLOOKUP($E$2,Theme_Ranges[],2,0)&lt;=BR35,VLOOKUP($E$2,Theme_Ranges[],3,0)&gt;=BR35),BR35,"")</f>
        <v/>
      </c>
      <c r="DC35" s="42" t="str">
        <f>IF(AND(VLOOKUP($E$2,Theme_Ranges[],2,0)&lt;=BS35,VLOOKUP($E$2,Theme_Ranges[],3,0)&gt;=BS35),BS35,"")</f>
        <v/>
      </c>
      <c r="DD35" s="42" t="str">
        <f>IF(AND(VLOOKUP($E$2,Theme_Ranges[],2,0)&lt;=BT35,VLOOKUP($E$2,Theme_Ranges[],3,0)&gt;=BT35),BT35,"")</f>
        <v/>
      </c>
      <c r="DE35" s="42" t="str">
        <f>IF(AND(VLOOKUP($E$2,Theme_Ranges[],2,0)&lt;=BU35,VLOOKUP($E$2,Theme_Ranges[],3,0)&gt;=BU35),BU35,"")</f>
        <v/>
      </c>
      <c r="DF35" s="42" t="str">
        <f>IF(AND(VLOOKUP($E$2,Theme_Ranges[],2,0)&lt;=BV35,VLOOKUP($E$2,Theme_Ranges[],3,0)&gt;=BV35),BV35,"")</f>
        <v/>
      </c>
      <c r="DG35" s="42" t="str">
        <f>IF(AND(VLOOKUP($E$2,Theme_Ranges[],2,0)&lt;=BW35,VLOOKUP($E$2,Theme_Ranges[],3,0)&gt;=BW35),BW35,"")</f>
        <v/>
      </c>
      <c r="DH35" s="42" t="str">
        <f>IF(AND(VLOOKUP($E$2,Theme_Ranges[],2,0)&lt;=BX35,VLOOKUP($E$2,Theme_Ranges[],3,0)&gt;=BX35),BX35,"")</f>
        <v/>
      </c>
      <c r="DI35" s="42" t="str">
        <f>IF(AND(VLOOKUP($E$2,Theme_Ranges[],2,0)&lt;=BY35,VLOOKUP($E$2,Theme_Ranges[],3,0)&gt;=BY35),BY35,"")</f>
        <v/>
      </c>
      <c r="DJ35" s="42" t="str">
        <f>IF(AND(VLOOKUP($E$2,Theme_Ranges[],2,0)&lt;=BZ35,VLOOKUP($E$2,Theme_Ranges[],3,0)&gt;=BZ35),BZ35,"")</f>
        <v/>
      </c>
      <c r="DK35" s="42" t="str">
        <f>IF(AND(VLOOKUP($E$2,Theme_Ranges[],2,0)&lt;=CA35,VLOOKUP($E$2,Theme_Ranges[],3,0)&gt;=CA35),CA35,"")</f>
        <v/>
      </c>
      <c r="DL35" s="42" t="str">
        <f>IF(AND(VLOOKUP($E$2,Theme_Ranges[],2,0)&lt;=CB35,VLOOKUP($E$2,Theme_Ranges[],3,0)&gt;=CB35),CB35,"")</f>
        <v/>
      </c>
      <c r="DM35" s="42" t="str">
        <f>IF(AND(VLOOKUP($E$2,Theme_Ranges[],2,0)&lt;=CC35,VLOOKUP($E$2,Theme_Ranges[],3,0)&gt;=CC35),CC35,"")</f>
        <v/>
      </c>
      <c r="DN35" s="42" t="str">
        <f>IF(AND(VLOOKUP($E$2,Theme_Ranges[],2,0)&lt;=CD35,VLOOKUP($E$2,Theme_Ranges[],3,0)&gt;=CD35),CD35,"")</f>
        <v/>
      </c>
      <c r="DO35" s="42" t="str">
        <f>IF(AND(VLOOKUP($E$2,Theme_Ranges[],2,0)&lt;=CE35,VLOOKUP($E$2,Theme_Ranges[],3,0)&gt;=CE35),CE35,"")</f>
        <v/>
      </c>
      <c r="DP35" s="42" t="str">
        <f>IF(AND(VLOOKUP($E$2,Theme_Ranges[],2,0)&lt;=CF35,VLOOKUP($E$2,Theme_Ranges[],3,0)&gt;=CF35),CF35,"")</f>
        <v/>
      </c>
      <c r="DQ35" s="42" t="str">
        <f>IF(AND(VLOOKUP($E$2,Theme_Ranges[],2,0)&lt;=CG35,VLOOKUP($E$2,Theme_Ranges[],3,0)&gt;=CG35),CG35,"")</f>
        <v/>
      </c>
      <c r="DR35" s="42" t="str">
        <f>IF(AND(VLOOKUP($E$2,Theme_Ranges[],2,0)&lt;=CH35,VLOOKUP($E$2,Theme_Ranges[],3,0)&gt;=CH35),CH35,"")</f>
        <v/>
      </c>
      <c r="DS35" s="42" t="str">
        <f>IF(AND(VLOOKUP($E$2,Theme_Ranges[],2,0)&lt;=CI35,VLOOKUP($E$2,Theme_Ranges[],3,0)&gt;=CI35),CI35,"")</f>
        <v/>
      </c>
      <c r="DT35" s="42" t="str">
        <f>IF(AND(VLOOKUP($E$2,Theme_Ranges[],2,0)&lt;=CJ35,VLOOKUP($E$2,Theme_Ranges[],3,0)&gt;=CJ35),CJ35,"")</f>
        <v/>
      </c>
    </row>
    <row r="36" spans="1:124" ht="19.2" x14ac:dyDescent="0.5">
      <c r="A36" s="38" t="str">
        <f t="shared" si="36"/>
        <v xml:space="preserve"> </v>
      </c>
      <c r="B36" s="39" t="str">
        <f>IF('Raw Data'!B31="","",'Raw Data'!B31)</f>
        <v/>
      </c>
      <c r="C36" s="39" t="str">
        <f>IF('Raw Data'!C31="","",'Raw Data'!C31)</f>
        <v/>
      </c>
      <c r="D36" s="39" t="str">
        <f>IF('Raw Data'!D31="","",'Raw Data'!D31)</f>
        <v/>
      </c>
      <c r="E36" s="39" t="str">
        <f>IF('Raw Data'!E31="","",'Raw Data'!E31)</f>
        <v/>
      </c>
      <c r="F36" s="71"/>
      <c r="G36" s="41" t="str">
        <f>IF(OR(IFERROR(AND(VLOOKUP($E$2,Theme_Ranges[],2,0)&lt;=BC36,VLOOKUP($E$2,Theme_Ranges[],3,0)&gt;=BC36),FALSE),IFERROR(AND(VLOOKUP($E$3,Theme_Ranges[],2,0)&lt;=BC36,VLOOKUP($E$3,Theme_Ranges[],3,0)&gt;=BC36),FALSE)),BC36,"")</f>
        <v/>
      </c>
      <c r="H36" s="41" t="str">
        <f>IF(OR(IFERROR(AND(VLOOKUP($E$2,Theme_Ranges[],2,0)&lt;=BD36,VLOOKUP($E$2,Theme_Ranges[],3,0)&gt;=BD36),FALSE),IFERROR(AND(VLOOKUP($E$3,Theme_Ranges[],2,0)&lt;=BD36,VLOOKUP($E$3,Theme_Ranges[],3,0)&gt;=BD36),FALSE)),BD36,"")</f>
        <v/>
      </c>
      <c r="I36" s="41" t="str">
        <f>IF(OR(IFERROR(AND(VLOOKUP($E$2,Theme_Ranges[],2,0)&lt;=BE36,VLOOKUP($E$2,Theme_Ranges[],3,0)&gt;=BE36),FALSE),IFERROR(AND(VLOOKUP($E$3,Theme_Ranges[],2,0)&lt;=BE36,VLOOKUP($E$3,Theme_Ranges[],3,0)&gt;=BE36),FALSE)),BE36,"")</f>
        <v/>
      </c>
      <c r="J36" s="41" t="str">
        <f>IF(OR(IFERROR(AND(VLOOKUP($E$2,Theme_Ranges[],2,0)&lt;=BF36,VLOOKUP($E$2,Theme_Ranges[],3,0)&gt;=BF36),FALSE),IFERROR(AND(VLOOKUP($E$3,Theme_Ranges[],2,0)&lt;=BF36,VLOOKUP($E$3,Theme_Ranges[],3,0)&gt;=BF36),FALSE)),BF36,"")</f>
        <v/>
      </c>
      <c r="K36" s="41" t="str">
        <f>IF(OR(IFERROR(AND(VLOOKUP($E$2,Theme_Ranges[],2,0)&lt;=BG36,VLOOKUP($E$2,Theme_Ranges[],3,0)&gt;=BG36),FALSE),IFERROR(AND(VLOOKUP($E$3,Theme_Ranges[],2,0)&lt;=BG36,VLOOKUP($E$3,Theme_Ranges[],3,0)&gt;=BG36),FALSE)),BG36,"")</f>
        <v/>
      </c>
      <c r="L36" s="41" t="str">
        <f>IF(OR(IFERROR(AND(VLOOKUP($E$2,Theme_Ranges[],2,0)&lt;=BH36,VLOOKUP($E$2,Theme_Ranges[],3,0)&gt;=BH36),FALSE),IFERROR(AND(VLOOKUP($E$3,Theme_Ranges[],2,0)&lt;=BH36,VLOOKUP($E$3,Theme_Ranges[],3,0)&gt;=BH36),FALSE)),BH36,"")</f>
        <v/>
      </c>
      <c r="M36" s="41" t="str">
        <f>IF(OR(IFERROR(AND(VLOOKUP($E$2,Theme_Ranges[],2,0)&lt;=BI36,VLOOKUP($E$2,Theme_Ranges[],3,0)&gt;=BI36),FALSE),IFERROR(AND(VLOOKUP($E$3,Theme_Ranges[],2,0)&lt;=BI36,VLOOKUP($E$3,Theme_Ranges[],3,0)&gt;=BI36),FALSE)),BI36,"")</f>
        <v/>
      </c>
      <c r="N36" s="41" t="str">
        <f>IF(OR(IFERROR(AND(VLOOKUP($E$2,Theme_Ranges[],2,0)&lt;=BJ36,VLOOKUP($E$2,Theme_Ranges[],3,0)&gt;=BJ36),FALSE),IFERROR(AND(VLOOKUP($E$3,Theme_Ranges[],2,0)&lt;=BJ36,VLOOKUP($E$3,Theme_Ranges[],3,0)&gt;=BJ36),FALSE)),BJ36,"")</f>
        <v/>
      </c>
      <c r="O36" s="41" t="str">
        <f>IF(OR(IFERROR(AND(VLOOKUP($E$2,Theme_Ranges[],2,0)&lt;=BK36,VLOOKUP($E$2,Theme_Ranges[],3,0)&gt;=BK36),FALSE),IFERROR(AND(VLOOKUP($E$3,Theme_Ranges[],2,0)&lt;=BK36,VLOOKUP($E$3,Theme_Ranges[],3,0)&gt;=BK36),FALSE)),BK36,"")</f>
        <v/>
      </c>
      <c r="P36" s="41" t="str">
        <f>IF(OR(IFERROR(AND(VLOOKUP($E$2,Theme_Ranges[],2,0)&lt;=BL36,VLOOKUP($E$2,Theme_Ranges[],3,0)&gt;=BL36),FALSE),IFERROR(AND(VLOOKUP($E$3,Theme_Ranges[],2,0)&lt;=BL36,VLOOKUP($E$3,Theme_Ranges[],3,0)&gt;=BL36),FALSE)),BL36,"")</f>
        <v/>
      </c>
      <c r="Q36" s="41" t="str">
        <f>IF(OR(IFERROR(AND(VLOOKUP($E$2,Theme_Ranges[],2,0)&lt;=BM36,VLOOKUP($E$2,Theme_Ranges[],3,0)&gt;=BM36),FALSE),IFERROR(AND(VLOOKUP($E$3,Theme_Ranges[],2,0)&lt;=BM36,VLOOKUP($E$3,Theme_Ranges[],3,0)&gt;=BM36),FALSE)),BM36,"")</f>
        <v/>
      </c>
      <c r="R36" s="41" t="str">
        <f>IF(OR(IFERROR(AND(VLOOKUP($E$2,Theme_Ranges[],2,0)&lt;=BN36,VLOOKUP($E$2,Theme_Ranges[],3,0)&gt;=BN36),FALSE),IFERROR(AND(VLOOKUP($E$3,Theme_Ranges[],2,0)&lt;=BN36,VLOOKUP($E$3,Theme_Ranges[],3,0)&gt;=BN36),FALSE)),BN36,"")</f>
        <v/>
      </c>
      <c r="S36" s="41" t="str">
        <f>IF(OR(IFERROR(AND(VLOOKUP($E$2,Theme_Ranges[],2,0)&lt;=BO36,VLOOKUP($E$2,Theme_Ranges[],3,0)&gt;=BO36),FALSE),IFERROR(AND(VLOOKUP($E$3,Theme_Ranges[],2,0)&lt;=BO36,VLOOKUP($E$3,Theme_Ranges[],3,0)&gt;=BO36),FALSE)),BO36,"")</f>
        <v/>
      </c>
      <c r="T36" s="41" t="str">
        <f>IF(OR(IFERROR(AND(VLOOKUP($E$2,Theme_Ranges[],2,0)&lt;=BP36,VLOOKUP($E$2,Theme_Ranges[],3,0)&gt;=BP36),FALSE),IFERROR(AND(VLOOKUP($E$3,Theme_Ranges[],2,0)&lt;=BP36,VLOOKUP($E$3,Theme_Ranges[],3,0)&gt;=BP36),FALSE)),BP36,"")</f>
        <v/>
      </c>
      <c r="U36" s="41" t="str">
        <f>IF(OR(IFERROR(AND(VLOOKUP($E$2,Theme_Ranges[],2,0)&lt;=BQ36,VLOOKUP($E$2,Theme_Ranges[],3,0)&gt;=BQ36),FALSE),IFERROR(AND(VLOOKUP($E$3,Theme_Ranges[],2,0)&lt;=BQ36,VLOOKUP($E$3,Theme_Ranges[],3,0)&gt;=BQ36),FALSE)),BQ36,"")</f>
        <v/>
      </c>
      <c r="V36" s="41" t="str">
        <f>IF(OR(IFERROR(AND(VLOOKUP($E$2,Theme_Ranges[],2,0)&lt;=BR36,VLOOKUP($E$2,Theme_Ranges[],3,0)&gt;=BR36),FALSE),IFERROR(AND(VLOOKUP($E$3,Theme_Ranges[],2,0)&lt;=BR36,VLOOKUP($E$3,Theme_Ranges[],3,0)&gt;=BR36),FALSE)),BR36,"")</f>
        <v/>
      </c>
      <c r="W36" s="41" t="str">
        <f>IF(OR(IFERROR(AND(VLOOKUP($E$2,Theme_Ranges[],2,0)&lt;=BS36,VLOOKUP($E$2,Theme_Ranges[],3,0)&gt;=BS36),FALSE),IFERROR(AND(VLOOKUP($E$3,Theme_Ranges[],2,0)&lt;=BS36,VLOOKUP($E$3,Theme_Ranges[],3,0)&gt;=BS36),FALSE)),BS36,"")</f>
        <v/>
      </c>
      <c r="X36" s="41" t="str">
        <f>IF(OR(IFERROR(AND(VLOOKUP($E$2,Theme_Ranges[],2,0)&lt;=BT36,VLOOKUP($E$2,Theme_Ranges[],3,0)&gt;=BT36),FALSE),IFERROR(AND(VLOOKUP($E$3,Theme_Ranges[],2,0)&lt;=BT36,VLOOKUP($E$3,Theme_Ranges[],3,0)&gt;=BT36),FALSE)),BT36,"")</f>
        <v/>
      </c>
      <c r="Y36" s="41" t="str">
        <f>IF(OR(IFERROR(AND(VLOOKUP($E$2,Theme_Ranges[],2,0)&lt;=BU36,VLOOKUP($E$2,Theme_Ranges[],3,0)&gt;=BU36),FALSE),IFERROR(AND(VLOOKUP($E$3,Theme_Ranges[],2,0)&lt;=BU36,VLOOKUP($E$3,Theme_Ranges[],3,0)&gt;=BU36),FALSE)),BU36,"")</f>
        <v/>
      </c>
      <c r="Z36" s="41" t="str">
        <f>IF(OR(IFERROR(AND(VLOOKUP($E$2,Theme_Ranges[],2,0)&lt;=BV36,VLOOKUP($E$2,Theme_Ranges[],3,0)&gt;=BV36),FALSE),IFERROR(AND(VLOOKUP($E$3,Theme_Ranges[],2,0)&lt;=BV36,VLOOKUP($E$3,Theme_Ranges[],3,0)&gt;=BV36),FALSE)),BV36,"")</f>
        <v/>
      </c>
      <c r="AA36" s="41" t="str">
        <f>IF(OR(IFERROR(AND(VLOOKUP($E$2,Theme_Ranges[],2,0)&lt;=BW36,VLOOKUP($E$2,Theme_Ranges[],3,0)&gt;=BW36),FALSE),IFERROR(AND(VLOOKUP($E$3,Theme_Ranges[],2,0)&lt;=BW36,VLOOKUP($E$3,Theme_Ranges[],3,0)&gt;=BW36),FALSE)),BW36,"")</f>
        <v/>
      </c>
      <c r="AB36" s="41" t="str">
        <f>IF(OR(IFERROR(AND(VLOOKUP($E$2,Theme_Ranges[],2,0)&lt;=BX36,VLOOKUP($E$2,Theme_Ranges[],3,0)&gt;=BX36),FALSE),IFERROR(AND(VLOOKUP($E$3,Theme_Ranges[],2,0)&lt;=BX36,VLOOKUP($E$3,Theme_Ranges[],3,0)&gt;=BX36),FALSE)),BX36,"")</f>
        <v/>
      </c>
      <c r="AC36" s="41" t="str">
        <f>IF(OR(IFERROR(AND(VLOOKUP($E$2,Theme_Ranges[],2,0)&lt;=BY36,VLOOKUP($E$2,Theme_Ranges[],3,0)&gt;=BY36),FALSE),IFERROR(AND(VLOOKUP($E$3,Theme_Ranges[],2,0)&lt;=BY36,VLOOKUP($E$3,Theme_Ranges[],3,0)&gt;=BY36),FALSE)),BY36,"")</f>
        <v/>
      </c>
      <c r="AD36" s="41" t="str">
        <f>IF(OR(IFERROR(AND(VLOOKUP($E$2,Theme_Ranges[],2,0)&lt;=BZ36,VLOOKUP($E$2,Theme_Ranges[],3,0)&gt;=BZ36),FALSE),IFERROR(AND(VLOOKUP($E$3,Theme_Ranges[],2,0)&lt;=BZ36,VLOOKUP($E$3,Theme_Ranges[],3,0)&gt;=BZ36),FALSE)),BZ36,"")</f>
        <v/>
      </c>
      <c r="AE36" s="41" t="str">
        <f>IF(OR(IFERROR(AND(VLOOKUP($E$2,Theme_Ranges[],2,0)&lt;=CA36,VLOOKUP($E$2,Theme_Ranges[],3,0)&gt;=CA36),FALSE),IFERROR(AND(VLOOKUP($E$3,Theme_Ranges[],2,0)&lt;=CA36,VLOOKUP($E$3,Theme_Ranges[],3,0)&gt;=CA36),FALSE)),CA36,"")</f>
        <v/>
      </c>
      <c r="AF36" s="41" t="str">
        <f>IF(OR(IFERROR(AND(VLOOKUP($E$2,Theme_Ranges[],2,0)&lt;=CB36,VLOOKUP($E$2,Theme_Ranges[],3,0)&gt;=CB36),FALSE),IFERROR(AND(VLOOKUP($E$3,Theme_Ranges[],2,0)&lt;=CB36,VLOOKUP($E$3,Theme_Ranges[],3,0)&gt;=CB36),FALSE)),CB36,"")</f>
        <v/>
      </c>
      <c r="AG36" s="41" t="str">
        <f>IF(OR(IFERROR(AND(VLOOKUP($E$2,Theme_Ranges[],2,0)&lt;=CC36,VLOOKUP($E$2,Theme_Ranges[],3,0)&gt;=CC36),FALSE),IFERROR(AND(VLOOKUP($E$3,Theme_Ranges[],2,0)&lt;=CC36,VLOOKUP($E$3,Theme_Ranges[],3,0)&gt;=CC36),FALSE)),CC36,"")</f>
        <v/>
      </c>
      <c r="AH36" s="41" t="str">
        <f>IF(OR(IFERROR(AND(VLOOKUP($E$2,Theme_Ranges[],2,0)&lt;=CD36,VLOOKUP($E$2,Theme_Ranges[],3,0)&gt;=CD36),FALSE),IFERROR(AND(VLOOKUP($E$3,Theme_Ranges[],2,0)&lt;=CD36,VLOOKUP($E$3,Theme_Ranges[],3,0)&gt;=CD36),FALSE)),CD36,"")</f>
        <v/>
      </c>
      <c r="AI36" s="41" t="str">
        <f>IF(OR(IFERROR(AND(VLOOKUP($E$2,Theme_Ranges[],2,0)&lt;=CE36,VLOOKUP($E$2,Theme_Ranges[],3,0)&gt;=CE36),FALSE),IFERROR(AND(VLOOKUP($E$3,Theme_Ranges[],2,0)&lt;=CE36,VLOOKUP($E$3,Theme_Ranges[],3,0)&gt;=CE36),FALSE)),CE36,"")</f>
        <v/>
      </c>
      <c r="AJ36" s="41" t="str">
        <f>IF(OR(IFERROR(AND(VLOOKUP($E$2,Theme_Ranges[],2,0)&lt;=CF36,VLOOKUP($E$2,Theme_Ranges[],3,0)&gt;=CF36),FALSE),IFERROR(AND(VLOOKUP($E$3,Theme_Ranges[],2,0)&lt;=CF36,VLOOKUP($E$3,Theme_Ranges[],3,0)&gt;=CF36),FALSE)),CF36,"")</f>
        <v/>
      </c>
      <c r="AK36" s="41" t="str">
        <f>IF(OR(IFERROR(AND(VLOOKUP($E$2,Theme_Ranges[],2,0)&lt;=CG36,VLOOKUP($E$2,Theme_Ranges[],3,0)&gt;=CG36),FALSE),IFERROR(AND(VLOOKUP($E$3,Theme_Ranges[],2,0)&lt;=CG36,VLOOKUP($E$3,Theme_Ranges[],3,0)&gt;=CG36),FALSE)),CG36,"")</f>
        <v/>
      </c>
      <c r="AL36" s="41" t="str">
        <f>IF(OR(IFERROR(AND(VLOOKUP($E$2,Theme_Ranges[],2,0)&lt;=CH36,VLOOKUP($E$2,Theme_Ranges[],3,0)&gt;=CH36),FALSE),IFERROR(AND(VLOOKUP($E$3,Theme_Ranges[],2,0)&lt;=CH36,VLOOKUP($E$3,Theme_Ranges[],3,0)&gt;=CH36),FALSE)),CH36,"")</f>
        <v/>
      </c>
      <c r="AM36" s="41" t="str">
        <f>IF(OR(IFERROR(AND(VLOOKUP($E$2,Theme_Ranges[],2,0)&lt;=CI36,VLOOKUP($E$2,Theme_Ranges[],3,0)&gt;=CI36),FALSE),IFERROR(AND(VLOOKUP($E$3,Theme_Ranges[],2,0)&lt;=CI36,VLOOKUP($E$3,Theme_Ranges[],3,0)&gt;=CI36),FALSE)),CI36,"")</f>
        <v/>
      </c>
      <c r="AN36" s="41" t="str">
        <f>IF(OR(IFERROR(AND(VLOOKUP($E$2,Theme_Ranges[],2,0)&lt;=CJ36,VLOOKUP($E$2,Theme_Ranges[],3,0)&gt;=CJ36),FALSE),IFERROR(AND(VLOOKUP($E$3,Theme_Ranges[],2,0)&lt;=CJ36,VLOOKUP($E$3,Theme_Ranges[],3,0)&gt;=CJ36),FALSE)),CJ36,"")</f>
        <v/>
      </c>
      <c r="AO36" s="79"/>
      <c r="AP36" s="49" t="str">
        <f t="shared" si="46"/>
        <v/>
      </c>
      <c r="AQ36" s="50" t="str">
        <f t="shared" si="47"/>
        <v/>
      </c>
      <c r="AR36" s="50" t="str">
        <f t="shared" si="48"/>
        <v/>
      </c>
      <c r="AS36" s="51" t="str">
        <f t="shared" si="49"/>
        <v/>
      </c>
      <c r="AT36" s="40"/>
      <c r="AU36" s="40"/>
      <c r="AV36" s="5">
        <f>VLOOKUP($AV$8,Theme_Ranges[],3,0)</f>
        <v>5</v>
      </c>
      <c r="AW36" s="5">
        <f t="shared" si="50"/>
        <v>0</v>
      </c>
      <c r="AX36" s="5">
        <f t="shared" si="51"/>
        <v>0</v>
      </c>
      <c r="AY36" s="5">
        <f t="shared" si="52"/>
        <v>0</v>
      </c>
      <c r="AZ36" s="5">
        <f t="shared" si="53"/>
        <v>0</v>
      </c>
      <c r="BA36" s="5">
        <f t="shared" si="54"/>
        <v>0</v>
      </c>
      <c r="BB36" s="40"/>
      <c r="BC36" s="42" t="str">
        <f>IF($D36="","",VLOOKUP($A36&amp;G$6,Data_Table_1[[Full Name Theme Conc]:[Theme Ranking]],8,0))</f>
        <v/>
      </c>
      <c r="BD36" s="42" t="str">
        <f>IF($D36="","",VLOOKUP($A36&amp;H$6,Data_Table_1[[Full Name Theme Conc]:[Theme Ranking]],8,0))</f>
        <v/>
      </c>
      <c r="BE36" s="42" t="str">
        <f>IF($D36="","",VLOOKUP($A36&amp;I$6,Data_Table_1[[Full Name Theme Conc]:[Theme Ranking]],8,0))</f>
        <v/>
      </c>
      <c r="BF36" s="42" t="str">
        <f>IF($D36="","",VLOOKUP($A36&amp;J$6,Data_Table_1[[Full Name Theme Conc]:[Theme Ranking]],8,0))</f>
        <v/>
      </c>
      <c r="BG36" s="42" t="str">
        <f>IF($D36="","",VLOOKUP($A36&amp;K$6,Data_Table_1[[Full Name Theme Conc]:[Theme Ranking]],8,0))</f>
        <v/>
      </c>
      <c r="BH36" s="42" t="str">
        <f>IF($D36="","",VLOOKUP($A36&amp;L$6,Data_Table_1[[Full Name Theme Conc]:[Theme Ranking]],8,0))</f>
        <v/>
      </c>
      <c r="BI36" s="42" t="str">
        <f>IF($D36="","",VLOOKUP($A36&amp;M$6,Data_Table_1[[Full Name Theme Conc]:[Theme Ranking]],8,0))</f>
        <v/>
      </c>
      <c r="BJ36" s="42" t="str">
        <f>IF($D36="","",VLOOKUP($A36&amp;N$6,Data_Table_1[[Full Name Theme Conc]:[Theme Ranking]],8,0))</f>
        <v/>
      </c>
      <c r="BK36" s="42" t="str">
        <f>IF($D36="","",VLOOKUP($A36&amp;O$6,Data_Table_1[[Full Name Theme Conc]:[Theme Ranking]],8,0))</f>
        <v/>
      </c>
      <c r="BL36" s="42" t="str">
        <f>IF($D36="","",VLOOKUP($A36&amp;P$6,Data_Table_1[[Full Name Theme Conc]:[Theme Ranking]],8,0))</f>
        <v/>
      </c>
      <c r="BM36" s="42" t="str">
        <f>IF($D36="","",VLOOKUP($A36&amp;Q$6,Data_Table_1[[Full Name Theme Conc]:[Theme Ranking]],8,0))</f>
        <v/>
      </c>
      <c r="BN36" s="42" t="str">
        <f>IF($D36="","",VLOOKUP($A36&amp;R$6,Data_Table_1[[Full Name Theme Conc]:[Theme Ranking]],8,0))</f>
        <v/>
      </c>
      <c r="BO36" s="42" t="str">
        <f>IF($D36="","",VLOOKUP($A36&amp;S$6,Data_Table_1[[Full Name Theme Conc]:[Theme Ranking]],8,0))</f>
        <v/>
      </c>
      <c r="BP36" s="42" t="str">
        <f>IF($D36="","",VLOOKUP($A36&amp;T$6,Data_Table_1[[Full Name Theme Conc]:[Theme Ranking]],8,0))</f>
        <v/>
      </c>
      <c r="BQ36" s="42" t="str">
        <f>IF($D36="","",VLOOKUP($A36&amp;U$6,Data_Table_1[[Full Name Theme Conc]:[Theme Ranking]],8,0))</f>
        <v/>
      </c>
      <c r="BR36" s="42" t="str">
        <f>IF($D36="","",VLOOKUP($A36&amp;V$6,Data_Table_1[[Full Name Theme Conc]:[Theme Ranking]],8,0))</f>
        <v/>
      </c>
      <c r="BS36" s="42" t="str">
        <f>IF($D36="","",VLOOKUP($A36&amp;W$6,Data_Table_1[[Full Name Theme Conc]:[Theme Ranking]],8,0))</f>
        <v/>
      </c>
      <c r="BT36" s="42" t="str">
        <f>IF($D36="","",VLOOKUP($A36&amp;X$6,Data_Table_1[[Full Name Theme Conc]:[Theme Ranking]],8,0))</f>
        <v/>
      </c>
      <c r="BU36" s="42" t="str">
        <f>IF($D36="","",VLOOKUP($A36&amp;Y$6,Data_Table_1[[Full Name Theme Conc]:[Theme Ranking]],8,0))</f>
        <v/>
      </c>
      <c r="BV36" s="42" t="str">
        <f>IF($D36="","",VLOOKUP($A36&amp;Z$6,Data_Table_1[[Full Name Theme Conc]:[Theme Ranking]],8,0))</f>
        <v/>
      </c>
      <c r="BW36" s="42" t="str">
        <f>IF($D36="","",VLOOKUP($A36&amp;AA$6,Data_Table_1[[Full Name Theme Conc]:[Theme Ranking]],8,0))</f>
        <v/>
      </c>
      <c r="BX36" s="42" t="str">
        <f>IF($D36="","",VLOOKUP($A36&amp;AB$6,Data_Table_1[[Full Name Theme Conc]:[Theme Ranking]],8,0))</f>
        <v/>
      </c>
      <c r="BY36" s="42" t="str">
        <f>IF($D36="","",VLOOKUP($A36&amp;AC$6,Data_Table_1[[Full Name Theme Conc]:[Theme Ranking]],8,0))</f>
        <v/>
      </c>
      <c r="BZ36" s="42" t="str">
        <f>IF($D36="","",VLOOKUP($A36&amp;AD$6,Data_Table_1[[Full Name Theme Conc]:[Theme Ranking]],8,0))</f>
        <v/>
      </c>
      <c r="CA36" s="42" t="str">
        <f>IF($D36="","",VLOOKUP($A36&amp;AE$6,Data_Table_1[[Full Name Theme Conc]:[Theme Ranking]],8,0))</f>
        <v/>
      </c>
      <c r="CB36" s="42" t="str">
        <f>IF($D36="","",VLOOKUP($A36&amp;AF$6,Data_Table_1[[Full Name Theme Conc]:[Theme Ranking]],8,0))</f>
        <v/>
      </c>
      <c r="CC36" s="42" t="str">
        <f>IF($D36="","",VLOOKUP($A36&amp;AG$6,Data_Table_1[[Full Name Theme Conc]:[Theme Ranking]],8,0))</f>
        <v/>
      </c>
      <c r="CD36" s="42" t="str">
        <f>IF($D36="","",VLOOKUP($A36&amp;AH$6,Data_Table_1[[Full Name Theme Conc]:[Theme Ranking]],8,0))</f>
        <v/>
      </c>
      <c r="CE36" s="42" t="str">
        <f>IF($D36="","",VLOOKUP($A36&amp;AI$6,Data_Table_1[[Full Name Theme Conc]:[Theme Ranking]],8,0))</f>
        <v/>
      </c>
      <c r="CF36" s="42" t="str">
        <f>IF($D36="","",VLOOKUP($A36&amp;AJ$6,Data_Table_1[[Full Name Theme Conc]:[Theme Ranking]],8,0))</f>
        <v/>
      </c>
      <c r="CG36" s="42" t="str">
        <f>IF($D36="","",VLOOKUP($A36&amp;AK$6,Data_Table_1[[Full Name Theme Conc]:[Theme Ranking]],8,0))</f>
        <v/>
      </c>
      <c r="CH36" s="42" t="str">
        <f>IF($D36="","",VLOOKUP($A36&amp;AL$6,Data_Table_1[[Full Name Theme Conc]:[Theme Ranking]],8,0))</f>
        <v/>
      </c>
      <c r="CI36" s="42" t="str">
        <f>IF($D36="","",VLOOKUP($A36&amp;AM$6,Data_Table_1[[Full Name Theme Conc]:[Theme Ranking]],8,0))</f>
        <v/>
      </c>
      <c r="CJ36" s="42" t="str">
        <f>IF($D36="","",VLOOKUP($A36&amp;AN$6,Data_Table_1[[Full Name Theme Conc]:[Theme Ranking]],8,0))</f>
        <v/>
      </c>
      <c r="CM36" s="42" t="str">
        <f>IF(AND(VLOOKUP($E$2,Theme_Ranges[],2,0)&lt;=BC36,VLOOKUP($E$2,Theme_Ranges[],3,0)&gt;=BC36),BC36,"")</f>
        <v/>
      </c>
      <c r="CN36" s="42" t="str">
        <f>IF(AND(VLOOKUP($E$2,Theme_Ranges[],2,0)&lt;=BD36,VLOOKUP($E$2,Theme_Ranges[],3,0)&gt;=BD36),BD36,"")</f>
        <v/>
      </c>
      <c r="CO36" s="42" t="str">
        <f>IF(AND(VLOOKUP($E$2,Theme_Ranges[],2,0)&lt;=BE36,VLOOKUP($E$2,Theme_Ranges[],3,0)&gt;=BE36),BE36,"")</f>
        <v/>
      </c>
      <c r="CP36" s="42" t="str">
        <f>IF(AND(VLOOKUP($E$2,Theme_Ranges[],2,0)&lt;=BF36,VLOOKUP($E$2,Theme_Ranges[],3,0)&gt;=BF36),BF36,"")</f>
        <v/>
      </c>
      <c r="CQ36" s="42" t="str">
        <f>IF(AND(VLOOKUP($E$2,Theme_Ranges[],2,0)&lt;=BG36,VLOOKUP($E$2,Theme_Ranges[],3,0)&gt;=BG36),BG36,"")</f>
        <v/>
      </c>
      <c r="CR36" s="42" t="str">
        <f>IF(AND(VLOOKUP($E$2,Theme_Ranges[],2,0)&lt;=BH36,VLOOKUP($E$2,Theme_Ranges[],3,0)&gt;=BH36),BH36,"")</f>
        <v/>
      </c>
      <c r="CS36" s="42" t="str">
        <f>IF(AND(VLOOKUP($E$2,Theme_Ranges[],2,0)&lt;=BI36,VLOOKUP($E$2,Theme_Ranges[],3,0)&gt;=BI36),BI36,"")</f>
        <v/>
      </c>
      <c r="CT36" s="42" t="str">
        <f>IF(AND(VLOOKUP($E$2,Theme_Ranges[],2,0)&lt;=BJ36,VLOOKUP($E$2,Theme_Ranges[],3,0)&gt;=BJ36),BJ36,"")</f>
        <v/>
      </c>
      <c r="CU36" s="42" t="str">
        <f>IF(AND(VLOOKUP($E$2,Theme_Ranges[],2,0)&lt;=BK36,VLOOKUP($E$2,Theme_Ranges[],3,0)&gt;=BK36),BK36,"")</f>
        <v/>
      </c>
      <c r="CV36" s="42" t="str">
        <f>IF(AND(VLOOKUP($E$2,Theme_Ranges[],2,0)&lt;=BL36,VLOOKUP($E$2,Theme_Ranges[],3,0)&gt;=BL36),BL36,"")</f>
        <v/>
      </c>
      <c r="CW36" s="42" t="str">
        <f>IF(AND(VLOOKUP($E$2,Theme_Ranges[],2,0)&lt;=BM36,VLOOKUP($E$2,Theme_Ranges[],3,0)&gt;=BM36),BM36,"")</f>
        <v/>
      </c>
      <c r="CX36" s="42" t="str">
        <f>IF(AND(VLOOKUP($E$2,Theme_Ranges[],2,0)&lt;=BN36,VLOOKUP($E$2,Theme_Ranges[],3,0)&gt;=BN36),BN36,"")</f>
        <v/>
      </c>
      <c r="CY36" s="42" t="str">
        <f>IF(AND(VLOOKUP($E$2,Theme_Ranges[],2,0)&lt;=BO36,VLOOKUP($E$2,Theme_Ranges[],3,0)&gt;=BO36),BO36,"")</f>
        <v/>
      </c>
      <c r="CZ36" s="42" t="str">
        <f>IF(AND(VLOOKUP($E$2,Theme_Ranges[],2,0)&lt;=BP36,VLOOKUP($E$2,Theme_Ranges[],3,0)&gt;=BP36),BP36,"")</f>
        <v/>
      </c>
      <c r="DA36" s="42" t="str">
        <f>IF(AND(VLOOKUP($E$2,Theme_Ranges[],2,0)&lt;=BQ36,VLOOKUP($E$2,Theme_Ranges[],3,0)&gt;=BQ36),BQ36,"")</f>
        <v/>
      </c>
      <c r="DB36" s="42" t="str">
        <f>IF(AND(VLOOKUP($E$2,Theme_Ranges[],2,0)&lt;=BR36,VLOOKUP($E$2,Theme_Ranges[],3,0)&gt;=BR36),BR36,"")</f>
        <v/>
      </c>
      <c r="DC36" s="42" t="str">
        <f>IF(AND(VLOOKUP($E$2,Theme_Ranges[],2,0)&lt;=BS36,VLOOKUP($E$2,Theme_Ranges[],3,0)&gt;=BS36),BS36,"")</f>
        <v/>
      </c>
      <c r="DD36" s="42" t="str">
        <f>IF(AND(VLOOKUP($E$2,Theme_Ranges[],2,0)&lt;=BT36,VLOOKUP($E$2,Theme_Ranges[],3,0)&gt;=BT36),BT36,"")</f>
        <v/>
      </c>
      <c r="DE36" s="42" t="str">
        <f>IF(AND(VLOOKUP($E$2,Theme_Ranges[],2,0)&lt;=BU36,VLOOKUP($E$2,Theme_Ranges[],3,0)&gt;=BU36),BU36,"")</f>
        <v/>
      </c>
      <c r="DF36" s="42" t="str">
        <f>IF(AND(VLOOKUP($E$2,Theme_Ranges[],2,0)&lt;=BV36,VLOOKUP($E$2,Theme_Ranges[],3,0)&gt;=BV36),BV36,"")</f>
        <v/>
      </c>
      <c r="DG36" s="42" t="str">
        <f>IF(AND(VLOOKUP($E$2,Theme_Ranges[],2,0)&lt;=BW36,VLOOKUP($E$2,Theme_Ranges[],3,0)&gt;=BW36),BW36,"")</f>
        <v/>
      </c>
      <c r="DH36" s="42" t="str">
        <f>IF(AND(VLOOKUP($E$2,Theme_Ranges[],2,0)&lt;=BX36,VLOOKUP($E$2,Theme_Ranges[],3,0)&gt;=BX36),BX36,"")</f>
        <v/>
      </c>
      <c r="DI36" s="42" t="str">
        <f>IF(AND(VLOOKUP($E$2,Theme_Ranges[],2,0)&lt;=BY36,VLOOKUP($E$2,Theme_Ranges[],3,0)&gt;=BY36),BY36,"")</f>
        <v/>
      </c>
      <c r="DJ36" s="42" t="str">
        <f>IF(AND(VLOOKUP($E$2,Theme_Ranges[],2,0)&lt;=BZ36,VLOOKUP($E$2,Theme_Ranges[],3,0)&gt;=BZ36),BZ36,"")</f>
        <v/>
      </c>
      <c r="DK36" s="42" t="str">
        <f>IF(AND(VLOOKUP($E$2,Theme_Ranges[],2,0)&lt;=CA36,VLOOKUP($E$2,Theme_Ranges[],3,0)&gt;=CA36),CA36,"")</f>
        <v/>
      </c>
      <c r="DL36" s="42" t="str">
        <f>IF(AND(VLOOKUP($E$2,Theme_Ranges[],2,0)&lt;=CB36,VLOOKUP($E$2,Theme_Ranges[],3,0)&gt;=CB36),CB36,"")</f>
        <v/>
      </c>
      <c r="DM36" s="42" t="str">
        <f>IF(AND(VLOOKUP($E$2,Theme_Ranges[],2,0)&lt;=CC36,VLOOKUP($E$2,Theme_Ranges[],3,0)&gt;=CC36),CC36,"")</f>
        <v/>
      </c>
      <c r="DN36" s="42" t="str">
        <f>IF(AND(VLOOKUP($E$2,Theme_Ranges[],2,0)&lt;=CD36,VLOOKUP($E$2,Theme_Ranges[],3,0)&gt;=CD36),CD36,"")</f>
        <v/>
      </c>
      <c r="DO36" s="42" t="str">
        <f>IF(AND(VLOOKUP($E$2,Theme_Ranges[],2,0)&lt;=CE36,VLOOKUP($E$2,Theme_Ranges[],3,0)&gt;=CE36),CE36,"")</f>
        <v/>
      </c>
      <c r="DP36" s="42" t="str">
        <f>IF(AND(VLOOKUP($E$2,Theme_Ranges[],2,0)&lt;=CF36,VLOOKUP($E$2,Theme_Ranges[],3,0)&gt;=CF36),CF36,"")</f>
        <v/>
      </c>
      <c r="DQ36" s="42" t="str">
        <f>IF(AND(VLOOKUP($E$2,Theme_Ranges[],2,0)&lt;=CG36,VLOOKUP($E$2,Theme_Ranges[],3,0)&gt;=CG36),CG36,"")</f>
        <v/>
      </c>
      <c r="DR36" s="42" t="str">
        <f>IF(AND(VLOOKUP($E$2,Theme_Ranges[],2,0)&lt;=CH36,VLOOKUP($E$2,Theme_Ranges[],3,0)&gt;=CH36),CH36,"")</f>
        <v/>
      </c>
      <c r="DS36" s="42" t="str">
        <f>IF(AND(VLOOKUP($E$2,Theme_Ranges[],2,0)&lt;=CI36,VLOOKUP($E$2,Theme_Ranges[],3,0)&gt;=CI36),CI36,"")</f>
        <v/>
      </c>
      <c r="DT36" s="42" t="str">
        <f>IF(AND(VLOOKUP($E$2,Theme_Ranges[],2,0)&lt;=CJ36,VLOOKUP($E$2,Theme_Ranges[],3,0)&gt;=CJ36),CJ36,"")</f>
        <v/>
      </c>
    </row>
    <row r="37" spans="1:124" ht="19.2" x14ac:dyDescent="0.5">
      <c r="A37" s="38" t="str">
        <f t="shared" si="36"/>
        <v xml:space="preserve"> </v>
      </c>
      <c r="B37" s="39" t="str">
        <f>IF('Raw Data'!B32="","",'Raw Data'!B32)</f>
        <v/>
      </c>
      <c r="C37" s="39" t="str">
        <f>IF('Raw Data'!C32="","",'Raw Data'!C32)</f>
        <v/>
      </c>
      <c r="D37" s="39" t="str">
        <f>IF('Raw Data'!D32="","",'Raw Data'!D32)</f>
        <v/>
      </c>
      <c r="E37" s="39" t="str">
        <f>IF('Raw Data'!E32="","",'Raw Data'!E32)</f>
        <v/>
      </c>
      <c r="F37" s="71"/>
      <c r="G37" s="41" t="str">
        <f>IF(OR(IFERROR(AND(VLOOKUP($E$2,Theme_Ranges[],2,0)&lt;=BC37,VLOOKUP($E$2,Theme_Ranges[],3,0)&gt;=BC37),FALSE),IFERROR(AND(VLOOKUP($E$3,Theme_Ranges[],2,0)&lt;=BC37,VLOOKUP($E$3,Theme_Ranges[],3,0)&gt;=BC37),FALSE)),BC37,"")</f>
        <v/>
      </c>
      <c r="H37" s="41" t="str">
        <f>IF(OR(IFERROR(AND(VLOOKUP($E$2,Theme_Ranges[],2,0)&lt;=BD37,VLOOKUP($E$2,Theme_Ranges[],3,0)&gt;=BD37),FALSE),IFERROR(AND(VLOOKUP($E$3,Theme_Ranges[],2,0)&lt;=BD37,VLOOKUP($E$3,Theme_Ranges[],3,0)&gt;=BD37),FALSE)),BD37,"")</f>
        <v/>
      </c>
      <c r="I37" s="41" t="str">
        <f>IF(OR(IFERROR(AND(VLOOKUP($E$2,Theme_Ranges[],2,0)&lt;=BE37,VLOOKUP($E$2,Theme_Ranges[],3,0)&gt;=BE37),FALSE),IFERROR(AND(VLOOKUP($E$3,Theme_Ranges[],2,0)&lt;=BE37,VLOOKUP($E$3,Theme_Ranges[],3,0)&gt;=BE37),FALSE)),BE37,"")</f>
        <v/>
      </c>
      <c r="J37" s="41" t="str">
        <f>IF(OR(IFERROR(AND(VLOOKUP($E$2,Theme_Ranges[],2,0)&lt;=BF37,VLOOKUP($E$2,Theme_Ranges[],3,0)&gt;=BF37),FALSE),IFERROR(AND(VLOOKUP($E$3,Theme_Ranges[],2,0)&lt;=BF37,VLOOKUP($E$3,Theme_Ranges[],3,0)&gt;=BF37),FALSE)),BF37,"")</f>
        <v/>
      </c>
      <c r="K37" s="41" t="str">
        <f>IF(OR(IFERROR(AND(VLOOKUP($E$2,Theme_Ranges[],2,0)&lt;=BG37,VLOOKUP($E$2,Theme_Ranges[],3,0)&gt;=BG37),FALSE),IFERROR(AND(VLOOKUP($E$3,Theme_Ranges[],2,0)&lt;=BG37,VLOOKUP($E$3,Theme_Ranges[],3,0)&gt;=BG37),FALSE)),BG37,"")</f>
        <v/>
      </c>
      <c r="L37" s="41" t="str">
        <f>IF(OR(IFERROR(AND(VLOOKUP($E$2,Theme_Ranges[],2,0)&lt;=BH37,VLOOKUP($E$2,Theme_Ranges[],3,0)&gt;=BH37),FALSE),IFERROR(AND(VLOOKUP($E$3,Theme_Ranges[],2,0)&lt;=BH37,VLOOKUP($E$3,Theme_Ranges[],3,0)&gt;=BH37),FALSE)),BH37,"")</f>
        <v/>
      </c>
      <c r="M37" s="41" t="str">
        <f>IF(OR(IFERROR(AND(VLOOKUP($E$2,Theme_Ranges[],2,0)&lt;=BI37,VLOOKUP($E$2,Theme_Ranges[],3,0)&gt;=BI37),FALSE),IFERROR(AND(VLOOKUP($E$3,Theme_Ranges[],2,0)&lt;=BI37,VLOOKUP($E$3,Theme_Ranges[],3,0)&gt;=BI37),FALSE)),BI37,"")</f>
        <v/>
      </c>
      <c r="N37" s="41" t="str">
        <f>IF(OR(IFERROR(AND(VLOOKUP($E$2,Theme_Ranges[],2,0)&lt;=BJ37,VLOOKUP($E$2,Theme_Ranges[],3,0)&gt;=BJ37),FALSE),IFERROR(AND(VLOOKUP($E$3,Theme_Ranges[],2,0)&lt;=BJ37,VLOOKUP($E$3,Theme_Ranges[],3,0)&gt;=BJ37),FALSE)),BJ37,"")</f>
        <v/>
      </c>
      <c r="O37" s="41" t="str">
        <f>IF(OR(IFERROR(AND(VLOOKUP($E$2,Theme_Ranges[],2,0)&lt;=BK37,VLOOKUP($E$2,Theme_Ranges[],3,0)&gt;=BK37),FALSE),IFERROR(AND(VLOOKUP($E$3,Theme_Ranges[],2,0)&lt;=BK37,VLOOKUP($E$3,Theme_Ranges[],3,0)&gt;=BK37),FALSE)),BK37,"")</f>
        <v/>
      </c>
      <c r="P37" s="41" t="str">
        <f>IF(OR(IFERROR(AND(VLOOKUP($E$2,Theme_Ranges[],2,0)&lt;=BL37,VLOOKUP($E$2,Theme_Ranges[],3,0)&gt;=BL37),FALSE),IFERROR(AND(VLOOKUP($E$3,Theme_Ranges[],2,0)&lt;=BL37,VLOOKUP($E$3,Theme_Ranges[],3,0)&gt;=BL37),FALSE)),BL37,"")</f>
        <v/>
      </c>
      <c r="Q37" s="41" t="str">
        <f>IF(OR(IFERROR(AND(VLOOKUP($E$2,Theme_Ranges[],2,0)&lt;=BM37,VLOOKUP($E$2,Theme_Ranges[],3,0)&gt;=BM37),FALSE),IFERROR(AND(VLOOKUP($E$3,Theme_Ranges[],2,0)&lt;=BM37,VLOOKUP($E$3,Theme_Ranges[],3,0)&gt;=BM37),FALSE)),BM37,"")</f>
        <v/>
      </c>
      <c r="R37" s="41" t="str">
        <f>IF(OR(IFERROR(AND(VLOOKUP($E$2,Theme_Ranges[],2,0)&lt;=BN37,VLOOKUP($E$2,Theme_Ranges[],3,0)&gt;=BN37),FALSE),IFERROR(AND(VLOOKUP($E$3,Theme_Ranges[],2,0)&lt;=BN37,VLOOKUP($E$3,Theme_Ranges[],3,0)&gt;=BN37),FALSE)),BN37,"")</f>
        <v/>
      </c>
      <c r="S37" s="41" t="str">
        <f>IF(OR(IFERROR(AND(VLOOKUP($E$2,Theme_Ranges[],2,0)&lt;=BO37,VLOOKUP($E$2,Theme_Ranges[],3,0)&gt;=BO37),FALSE),IFERROR(AND(VLOOKUP($E$3,Theme_Ranges[],2,0)&lt;=BO37,VLOOKUP($E$3,Theme_Ranges[],3,0)&gt;=BO37),FALSE)),BO37,"")</f>
        <v/>
      </c>
      <c r="T37" s="41" t="str">
        <f>IF(OR(IFERROR(AND(VLOOKUP($E$2,Theme_Ranges[],2,0)&lt;=BP37,VLOOKUP($E$2,Theme_Ranges[],3,0)&gt;=BP37),FALSE),IFERROR(AND(VLOOKUP($E$3,Theme_Ranges[],2,0)&lt;=BP37,VLOOKUP($E$3,Theme_Ranges[],3,0)&gt;=BP37),FALSE)),BP37,"")</f>
        <v/>
      </c>
      <c r="U37" s="41" t="str">
        <f>IF(OR(IFERROR(AND(VLOOKUP($E$2,Theme_Ranges[],2,0)&lt;=BQ37,VLOOKUP($E$2,Theme_Ranges[],3,0)&gt;=BQ37),FALSE),IFERROR(AND(VLOOKUP($E$3,Theme_Ranges[],2,0)&lt;=BQ37,VLOOKUP($E$3,Theme_Ranges[],3,0)&gt;=BQ37),FALSE)),BQ37,"")</f>
        <v/>
      </c>
      <c r="V37" s="41" t="str">
        <f>IF(OR(IFERROR(AND(VLOOKUP($E$2,Theme_Ranges[],2,0)&lt;=BR37,VLOOKUP($E$2,Theme_Ranges[],3,0)&gt;=BR37),FALSE),IFERROR(AND(VLOOKUP($E$3,Theme_Ranges[],2,0)&lt;=BR37,VLOOKUP($E$3,Theme_Ranges[],3,0)&gt;=BR37),FALSE)),BR37,"")</f>
        <v/>
      </c>
      <c r="W37" s="41" t="str">
        <f>IF(OR(IFERROR(AND(VLOOKUP($E$2,Theme_Ranges[],2,0)&lt;=BS37,VLOOKUP($E$2,Theme_Ranges[],3,0)&gt;=BS37),FALSE),IFERROR(AND(VLOOKUP($E$3,Theme_Ranges[],2,0)&lt;=BS37,VLOOKUP($E$3,Theme_Ranges[],3,0)&gt;=BS37),FALSE)),BS37,"")</f>
        <v/>
      </c>
      <c r="X37" s="41" t="str">
        <f>IF(OR(IFERROR(AND(VLOOKUP($E$2,Theme_Ranges[],2,0)&lt;=BT37,VLOOKUP($E$2,Theme_Ranges[],3,0)&gt;=BT37),FALSE),IFERROR(AND(VLOOKUP($E$3,Theme_Ranges[],2,0)&lt;=BT37,VLOOKUP($E$3,Theme_Ranges[],3,0)&gt;=BT37),FALSE)),BT37,"")</f>
        <v/>
      </c>
      <c r="Y37" s="41" t="str">
        <f>IF(OR(IFERROR(AND(VLOOKUP($E$2,Theme_Ranges[],2,0)&lt;=BU37,VLOOKUP($E$2,Theme_Ranges[],3,0)&gt;=BU37),FALSE),IFERROR(AND(VLOOKUP($E$3,Theme_Ranges[],2,0)&lt;=BU37,VLOOKUP($E$3,Theme_Ranges[],3,0)&gt;=BU37),FALSE)),BU37,"")</f>
        <v/>
      </c>
      <c r="Z37" s="41" t="str">
        <f>IF(OR(IFERROR(AND(VLOOKUP($E$2,Theme_Ranges[],2,0)&lt;=BV37,VLOOKUP($E$2,Theme_Ranges[],3,0)&gt;=BV37),FALSE),IFERROR(AND(VLOOKUP($E$3,Theme_Ranges[],2,0)&lt;=BV37,VLOOKUP($E$3,Theme_Ranges[],3,0)&gt;=BV37),FALSE)),BV37,"")</f>
        <v/>
      </c>
      <c r="AA37" s="41" t="str">
        <f>IF(OR(IFERROR(AND(VLOOKUP($E$2,Theme_Ranges[],2,0)&lt;=BW37,VLOOKUP($E$2,Theme_Ranges[],3,0)&gt;=BW37),FALSE),IFERROR(AND(VLOOKUP($E$3,Theme_Ranges[],2,0)&lt;=BW37,VLOOKUP($E$3,Theme_Ranges[],3,0)&gt;=BW37),FALSE)),BW37,"")</f>
        <v/>
      </c>
      <c r="AB37" s="41" t="str">
        <f>IF(OR(IFERROR(AND(VLOOKUP($E$2,Theme_Ranges[],2,0)&lt;=BX37,VLOOKUP($E$2,Theme_Ranges[],3,0)&gt;=BX37),FALSE),IFERROR(AND(VLOOKUP($E$3,Theme_Ranges[],2,0)&lt;=BX37,VLOOKUP($E$3,Theme_Ranges[],3,0)&gt;=BX37),FALSE)),BX37,"")</f>
        <v/>
      </c>
      <c r="AC37" s="41" t="str">
        <f>IF(OR(IFERROR(AND(VLOOKUP($E$2,Theme_Ranges[],2,0)&lt;=BY37,VLOOKUP($E$2,Theme_Ranges[],3,0)&gt;=BY37),FALSE),IFERROR(AND(VLOOKUP($E$3,Theme_Ranges[],2,0)&lt;=BY37,VLOOKUP($E$3,Theme_Ranges[],3,0)&gt;=BY37),FALSE)),BY37,"")</f>
        <v/>
      </c>
      <c r="AD37" s="41" t="str">
        <f>IF(OR(IFERROR(AND(VLOOKUP($E$2,Theme_Ranges[],2,0)&lt;=BZ37,VLOOKUP($E$2,Theme_Ranges[],3,0)&gt;=BZ37),FALSE),IFERROR(AND(VLOOKUP($E$3,Theme_Ranges[],2,0)&lt;=BZ37,VLOOKUP($E$3,Theme_Ranges[],3,0)&gt;=BZ37),FALSE)),BZ37,"")</f>
        <v/>
      </c>
      <c r="AE37" s="41" t="str">
        <f>IF(OR(IFERROR(AND(VLOOKUP($E$2,Theme_Ranges[],2,0)&lt;=CA37,VLOOKUP($E$2,Theme_Ranges[],3,0)&gt;=CA37),FALSE),IFERROR(AND(VLOOKUP($E$3,Theme_Ranges[],2,0)&lt;=CA37,VLOOKUP($E$3,Theme_Ranges[],3,0)&gt;=CA37),FALSE)),CA37,"")</f>
        <v/>
      </c>
      <c r="AF37" s="41" t="str">
        <f>IF(OR(IFERROR(AND(VLOOKUP($E$2,Theme_Ranges[],2,0)&lt;=CB37,VLOOKUP($E$2,Theme_Ranges[],3,0)&gt;=CB37),FALSE),IFERROR(AND(VLOOKUP($E$3,Theme_Ranges[],2,0)&lt;=CB37,VLOOKUP($E$3,Theme_Ranges[],3,0)&gt;=CB37),FALSE)),CB37,"")</f>
        <v/>
      </c>
      <c r="AG37" s="41" t="str">
        <f>IF(OR(IFERROR(AND(VLOOKUP($E$2,Theme_Ranges[],2,0)&lt;=CC37,VLOOKUP($E$2,Theme_Ranges[],3,0)&gt;=CC37),FALSE),IFERROR(AND(VLOOKUP($E$3,Theme_Ranges[],2,0)&lt;=CC37,VLOOKUP($E$3,Theme_Ranges[],3,0)&gt;=CC37),FALSE)),CC37,"")</f>
        <v/>
      </c>
      <c r="AH37" s="41" t="str">
        <f>IF(OR(IFERROR(AND(VLOOKUP($E$2,Theme_Ranges[],2,0)&lt;=CD37,VLOOKUP($E$2,Theme_Ranges[],3,0)&gt;=CD37),FALSE),IFERROR(AND(VLOOKUP($E$3,Theme_Ranges[],2,0)&lt;=CD37,VLOOKUP($E$3,Theme_Ranges[],3,0)&gt;=CD37),FALSE)),CD37,"")</f>
        <v/>
      </c>
      <c r="AI37" s="41" t="str">
        <f>IF(OR(IFERROR(AND(VLOOKUP($E$2,Theme_Ranges[],2,0)&lt;=CE37,VLOOKUP($E$2,Theme_Ranges[],3,0)&gt;=CE37),FALSE),IFERROR(AND(VLOOKUP($E$3,Theme_Ranges[],2,0)&lt;=CE37,VLOOKUP($E$3,Theme_Ranges[],3,0)&gt;=CE37),FALSE)),CE37,"")</f>
        <v/>
      </c>
      <c r="AJ37" s="41" t="str">
        <f>IF(OR(IFERROR(AND(VLOOKUP($E$2,Theme_Ranges[],2,0)&lt;=CF37,VLOOKUP($E$2,Theme_Ranges[],3,0)&gt;=CF37),FALSE),IFERROR(AND(VLOOKUP($E$3,Theme_Ranges[],2,0)&lt;=CF37,VLOOKUP($E$3,Theme_Ranges[],3,0)&gt;=CF37),FALSE)),CF37,"")</f>
        <v/>
      </c>
      <c r="AK37" s="41" t="str">
        <f>IF(OR(IFERROR(AND(VLOOKUP($E$2,Theme_Ranges[],2,0)&lt;=CG37,VLOOKUP($E$2,Theme_Ranges[],3,0)&gt;=CG37),FALSE),IFERROR(AND(VLOOKUP($E$3,Theme_Ranges[],2,0)&lt;=CG37,VLOOKUP($E$3,Theme_Ranges[],3,0)&gt;=CG37),FALSE)),CG37,"")</f>
        <v/>
      </c>
      <c r="AL37" s="41" t="str">
        <f>IF(OR(IFERROR(AND(VLOOKUP($E$2,Theme_Ranges[],2,0)&lt;=CH37,VLOOKUP($E$2,Theme_Ranges[],3,0)&gt;=CH37),FALSE),IFERROR(AND(VLOOKUP($E$3,Theme_Ranges[],2,0)&lt;=CH37,VLOOKUP($E$3,Theme_Ranges[],3,0)&gt;=CH37),FALSE)),CH37,"")</f>
        <v/>
      </c>
      <c r="AM37" s="41" t="str">
        <f>IF(OR(IFERROR(AND(VLOOKUP($E$2,Theme_Ranges[],2,0)&lt;=CI37,VLOOKUP($E$2,Theme_Ranges[],3,0)&gt;=CI37),FALSE),IFERROR(AND(VLOOKUP($E$3,Theme_Ranges[],2,0)&lt;=CI37,VLOOKUP($E$3,Theme_Ranges[],3,0)&gt;=CI37),FALSE)),CI37,"")</f>
        <v/>
      </c>
      <c r="AN37" s="41" t="str">
        <f>IF(OR(IFERROR(AND(VLOOKUP($E$2,Theme_Ranges[],2,0)&lt;=CJ37,VLOOKUP($E$2,Theme_Ranges[],3,0)&gt;=CJ37),FALSE),IFERROR(AND(VLOOKUP($E$3,Theme_Ranges[],2,0)&lt;=CJ37,VLOOKUP($E$3,Theme_Ranges[],3,0)&gt;=CJ37),FALSE)),CJ37,"")</f>
        <v/>
      </c>
      <c r="AO37" s="79"/>
      <c r="AP37" s="49" t="str">
        <f t="shared" si="46"/>
        <v/>
      </c>
      <c r="AQ37" s="50" t="str">
        <f t="shared" si="47"/>
        <v/>
      </c>
      <c r="AR37" s="50" t="str">
        <f t="shared" si="48"/>
        <v/>
      </c>
      <c r="AS37" s="51" t="str">
        <f t="shared" si="49"/>
        <v/>
      </c>
      <c r="AT37" s="40"/>
      <c r="AU37" s="40"/>
      <c r="AV37" s="5">
        <f>VLOOKUP($AV$8,Theme_Ranges[],3,0)</f>
        <v>5</v>
      </c>
      <c r="AW37" s="5">
        <f t="shared" si="50"/>
        <v>0</v>
      </c>
      <c r="AX37" s="5">
        <f t="shared" si="51"/>
        <v>0</v>
      </c>
      <c r="AY37" s="5">
        <f t="shared" si="52"/>
        <v>0</v>
      </c>
      <c r="AZ37" s="5">
        <f t="shared" si="53"/>
        <v>0</v>
      </c>
      <c r="BA37" s="5">
        <f t="shared" si="54"/>
        <v>0</v>
      </c>
      <c r="BB37" s="40"/>
      <c r="BC37" s="42" t="str">
        <f>IF($D37="","",VLOOKUP($A37&amp;G$6,Data_Table_1[[Full Name Theme Conc]:[Theme Ranking]],8,0))</f>
        <v/>
      </c>
      <c r="BD37" s="42" t="str">
        <f>IF($D37="","",VLOOKUP($A37&amp;H$6,Data_Table_1[[Full Name Theme Conc]:[Theme Ranking]],8,0))</f>
        <v/>
      </c>
      <c r="BE37" s="42" t="str">
        <f>IF($D37="","",VLOOKUP($A37&amp;I$6,Data_Table_1[[Full Name Theme Conc]:[Theme Ranking]],8,0))</f>
        <v/>
      </c>
      <c r="BF37" s="42" t="str">
        <f>IF($D37="","",VLOOKUP($A37&amp;J$6,Data_Table_1[[Full Name Theme Conc]:[Theme Ranking]],8,0))</f>
        <v/>
      </c>
      <c r="BG37" s="42" t="str">
        <f>IF($D37="","",VLOOKUP($A37&amp;K$6,Data_Table_1[[Full Name Theme Conc]:[Theme Ranking]],8,0))</f>
        <v/>
      </c>
      <c r="BH37" s="42" t="str">
        <f>IF($D37="","",VLOOKUP($A37&amp;L$6,Data_Table_1[[Full Name Theme Conc]:[Theme Ranking]],8,0))</f>
        <v/>
      </c>
      <c r="BI37" s="42" t="str">
        <f>IF($D37="","",VLOOKUP($A37&amp;M$6,Data_Table_1[[Full Name Theme Conc]:[Theme Ranking]],8,0))</f>
        <v/>
      </c>
      <c r="BJ37" s="42" t="str">
        <f>IF($D37="","",VLOOKUP($A37&amp;N$6,Data_Table_1[[Full Name Theme Conc]:[Theme Ranking]],8,0))</f>
        <v/>
      </c>
      <c r="BK37" s="42" t="str">
        <f>IF($D37="","",VLOOKUP($A37&amp;O$6,Data_Table_1[[Full Name Theme Conc]:[Theme Ranking]],8,0))</f>
        <v/>
      </c>
      <c r="BL37" s="42" t="str">
        <f>IF($D37="","",VLOOKUP($A37&amp;P$6,Data_Table_1[[Full Name Theme Conc]:[Theme Ranking]],8,0))</f>
        <v/>
      </c>
      <c r="BM37" s="42" t="str">
        <f>IF($D37="","",VLOOKUP($A37&amp;Q$6,Data_Table_1[[Full Name Theme Conc]:[Theme Ranking]],8,0))</f>
        <v/>
      </c>
      <c r="BN37" s="42" t="str">
        <f>IF($D37="","",VLOOKUP($A37&amp;R$6,Data_Table_1[[Full Name Theme Conc]:[Theme Ranking]],8,0))</f>
        <v/>
      </c>
      <c r="BO37" s="42" t="str">
        <f>IF($D37="","",VLOOKUP($A37&amp;S$6,Data_Table_1[[Full Name Theme Conc]:[Theme Ranking]],8,0))</f>
        <v/>
      </c>
      <c r="BP37" s="42" t="str">
        <f>IF($D37="","",VLOOKUP($A37&amp;T$6,Data_Table_1[[Full Name Theme Conc]:[Theme Ranking]],8,0))</f>
        <v/>
      </c>
      <c r="BQ37" s="42" t="str">
        <f>IF($D37="","",VLOOKUP($A37&amp;U$6,Data_Table_1[[Full Name Theme Conc]:[Theme Ranking]],8,0))</f>
        <v/>
      </c>
      <c r="BR37" s="42" t="str">
        <f>IF($D37="","",VLOOKUP($A37&amp;V$6,Data_Table_1[[Full Name Theme Conc]:[Theme Ranking]],8,0))</f>
        <v/>
      </c>
      <c r="BS37" s="42" t="str">
        <f>IF($D37="","",VLOOKUP($A37&amp;W$6,Data_Table_1[[Full Name Theme Conc]:[Theme Ranking]],8,0))</f>
        <v/>
      </c>
      <c r="BT37" s="42" t="str">
        <f>IF($D37="","",VLOOKUP($A37&amp;X$6,Data_Table_1[[Full Name Theme Conc]:[Theme Ranking]],8,0))</f>
        <v/>
      </c>
      <c r="BU37" s="42" t="str">
        <f>IF($D37="","",VLOOKUP($A37&amp;Y$6,Data_Table_1[[Full Name Theme Conc]:[Theme Ranking]],8,0))</f>
        <v/>
      </c>
      <c r="BV37" s="42" t="str">
        <f>IF($D37="","",VLOOKUP($A37&amp;Z$6,Data_Table_1[[Full Name Theme Conc]:[Theme Ranking]],8,0))</f>
        <v/>
      </c>
      <c r="BW37" s="42" t="str">
        <f>IF($D37="","",VLOOKUP($A37&amp;AA$6,Data_Table_1[[Full Name Theme Conc]:[Theme Ranking]],8,0))</f>
        <v/>
      </c>
      <c r="BX37" s="42" t="str">
        <f>IF($D37="","",VLOOKUP($A37&amp;AB$6,Data_Table_1[[Full Name Theme Conc]:[Theme Ranking]],8,0))</f>
        <v/>
      </c>
      <c r="BY37" s="42" t="str">
        <f>IF($D37="","",VLOOKUP($A37&amp;AC$6,Data_Table_1[[Full Name Theme Conc]:[Theme Ranking]],8,0))</f>
        <v/>
      </c>
      <c r="BZ37" s="42" t="str">
        <f>IF($D37="","",VLOOKUP($A37&amp;AD$6,Data_Table_1[[Full Name Theme Conc]:[Theme Ranking]],8,0))</f>
        <v/>
      </c>
      <c r="CA37" s="42" t="str">
        <f>IF($D37="","",VLOOKUP($A37&amp;AE$6,Data_Table_1[[Full Name Theme Conc]:[Theme Ranking]],8,0))</f>
        <v/>
      </c>
      <c r="CB37" s="42" t="str">
        <f>IF($D37="","",VLOOKUP($A37&amp;AF$6,Data_Table_1[[Full Name Theme Conc]:[Theme Ranking]],8,0))</f>
        <v/>
      </c>
      <c r="CC37" s="42" t="str">
        <f>IF($D37="","",VLOOKUP($A37&amp;AG$6,Data_Table_1[[Full Name Theme Conc]:[Theme Ranking]],8,0))</f>
        <v/>
      </c>
      <c r="CD37" s="42" t="str">
        <f>IF($D37="","",VLOOKUP($A37&amp;AH$6,Data_Table_1[[Full Name Theme Conc]:[Theme Ranking]],8,0))</f>
        <v/>
      </c>
      <c r="CE37" s="42" t="str">
        <f>IF($D37="","",VLOOKUP($A37&amp;AI$6,Data_Table_1[[Full Name Theme Conc]:[Theme Ranking]],8,0))</f>
        <v/>
      </c>
      <c r="CF37" s="42" t="str">
        <f>IF($D37="","",VLOOKUP($A37&amp;AJ$6,Data_Table_1[[Full Name Theme Conc]:[Theme Ranking]],8,0))</f>
        <v/>
      </c>
      <c r="CG37" s="42" t="str">
        <f>IF($D37="","",VLOOKUP($A37&amp;AK$6,Data_Table_1[[Full Name Theme Conc]:[Theme Ranking]],8,0))</f>
        <v/>
      </c>
      <c r="CH37" s="42" t="str">
        <f>IF($D37="","",VLOOKUP($A37&amp;AL$6,Data_Table_1[[Full Name Theme Conc]:[Theme Ranking]],8,0))</f>
        <v/>
      </c>
      <c r="CI37" s="42" t="str">
        <f>IF($D37="","",VLOOKUP($A37&amp;AM$6,Data_Table_1[[Full Name Theme Conc]:[Theme Ranking]],8,0))</f>
        <v/>
      </c>
      <c r="CJ37" s="42" t="str">
        <f>IF($D37="","",VLOOKUP($A37&amp;AN$6,Data_Table_1[[Full Name Theme Conc]:[Theme Ranking]],8,0))</f>
        <v/>
      </c>
      <c r="CM37" s="42" t="str">
        <f>IF(AND(VLOOKUP($E$2,Theme_Ranges[],2,0)&lt;=BC37,VLOOKUP($E$2,Theme_Ranges[],3,0)&gt;=BC37),BC37,"")</f>
        <v/>
      </c>
      <c r="CN37" s="42" t="str">
        <f>IF(AND(VLOOKUP($E$2,Theme_Ranges[],2,0)&lt;=BD37,VLOOKUP($E$2,Theme_Ranges[],3,0)&gt;=BD37),BD37,"")</f>
        <v/>
      </c>
      <c r="CO37" s="42" t="str">
        <f>IF(AND(VLOOKUP($E$2,Theme_Ranges[],2,0)&lt;=BE37,VLOOKUP($E$2,Theme_Ranges[],3,0)&gt;=BE37),BE37,"")</f>
        <v/>
      </c>
      <c r="CP37" s="42" t="str">
        <f>IF(AND(VLOOKUP($E$2,Theme_Ranges[],2,0)&lt;=BF37,VLOOKUP($E$2,Theme_Ranges[],3,0)&gt;=BF37),BF37,"")</f>
        <v/>
      </c>
      <c r="CQ37" s="42" t="str">
        <f>IF(AND(VLOOKUP($E$2,Theme_Ranges[],2,0)&lt;=BG37,VLOOKUP($E$2,Theme_Ranges[],3,0)&gt;=BG37),BG37,"")</f>
        <v/>
      </c>
      <c r="CR37" s="42" t="str">
        <f>IF(AND(VLOOKUP($E$2,Theme_Ranges[],2,0)&lt;=BH37,VLOOKUP($E$2,Theme_Ranges[],3,0)&gt;=BH37),BH37,"")</f>
        <v/>
      </c>
      <c r="CS37" s="42" t="str">
        <f>IF(AND(VLOOKUP($E$2,Theme_Ranges[],2,0)&lt;=BI37,VLOOKUP($E$2,Theme_Ranges[],3,0)&gt;=BI37),BI37,"")</f>
        <v/>
      </c>
      <c r="CT37" s="42" t="str">
        <f>IF(AND(VLOOKUP($E$2,Theme_Ranges[],2,0)&lt;=BJ37,VLOOKUP($E$2,Theme_Ranges[],3,0)&gt;=BJ37),BJ37,"")</f>
        <v/>
      </c>
      <c r="CU37" s="42" t="str">
        <f>IF(AND(VLOOKUP($E$2,Theme_Ranges[],2,0)&lt;=BK37,VLOOKUP($E$2,Theme_Ranges[],3,0)&gt;=BK37),BK37,"")</f>
        <v/>
      </c>
      <c r="CV37" s="42" t="str">
        <f>IF(AND(VLOOKUP($E$2,Theme_Ranges[],2,0)&lt;=BL37,VLOOKUP($E$2,Theme_Ranges[],3,0)&gt;=BL37),BL37,"")</f>
        <v/>
      </c>
      <c r="CW37" s="42" t="str">
        <f>IF(AND(VLOOKUP($E$2,Theme_Ranges[],2,0)&lt;=BM37,VLOOKUP($E$2,Theme_Ranges[],3,0)&gt;=BM37),BM37,"")</f>
        <v/>
      </c>
      <c r="CX37" s="42" t="str">
        <f>IF(AND(VLOOKUP($E$2,Theme_Ranges[],2,0)&lt;=BN37,VLOOKUP($E$2,Theme_Ranges[],3,0)&gt;=BN37),BN37,"")</f>
        <v/>
      </c>
      <c r="CY37" s="42" t="str">
        <f>IF(AND(VLOOKUP($E$2,Theme_Ranges[],2,0)&lt;=BO37,VLOOKUP($E$2,Theme_Ranges[],3,0)&gt;=BO37),BO37,"")</f>
        <v/>
      </c>
      <c r="CZ37" s="42" t="str">
        <f>IF(AND(VLOOKUP($E$2,Theme_Ranges[],2,0)&lt;=BP37,VLOOKUP($E$2,Theme_Ranges[],3,0)&gt;=BP37),BP37,"")</f>
        <v/>
      </c>
      <c r="DA37" s="42" t="str">
        <f>IF(AND(VLOOKUP($E$2,Theme_Ranges[],2,0)&lt;=BQ37,VLOOKUP($E$2,Theme_Ranges[],3,0)&gt;=BQ37),BQ37,"")</f>
        <v/>
      </c>
      <c r="DB37" s="42" t="str">
        <f>IF(AND(VLOOKUP($E$2,Theme_Ranges[],2,0)&lt;=BR37,VLOOKUP($E$2,Theme_Ranges[],3,0)&gt;=BR37),BR37,"")</f>
        <v/>
      </c>
      <c r="DC37" s="42" t="str">
        <f>IF(AND(VLOOKUP($E$2,Theme_Ranges[],2,0)&lt;=BS37,VLOOKUP($E$2,Theme_Ranges[],3,0)&gt;=BS37),BS37,"")</f>
        <v/>
      </c>
      <c r="DD37" s="42" t="str">
        <f>IF(AND(VLOOKUP($E$2,Theme_Ranges[],2,0)&lt;=BT37,VLOOKUP($E$2,Theme_Ranges[],3,0)&gt;=BT37),BT37,"")</f>
        <v/>
      </c>
      <c r="DE37" s="42" t="str">
        <f>IF(AND(VLOOKUP($E$2,Theme_Ranges[],2,0)&lt;=BU37,VLOOKUP($E$2,Theme_Ranges[],3,0)&gt;=BU37),BU37,"")</f>
        <v/>
      </c>
      <c r="DF37" s="42" t="str">
        <f>IF(AND(VLOOKUP($E$2,Theme_Ranges[],2,0)&lt;=BV37,VLOOKUP($E$2,Theme_Ranges[],3,0)&gt;=BV37),BV37,"")</f>
        <v/>
      </c>
      <c r="DG37" s="42" t="str">
        <f>IF(AND(VLOOKUP($E$2,Theme_Ranges[],2,0)&lt;=BW37,VLOOKUP($E$2,Theme_Ranges[],3,0)&gt;=BW37),BW37,"")</f>
        <v/>
      </c>
      <c r="DH37" s="42" t="str">
        <f>IF(AND(VLOOKUP($E$2,Theme_Ranges[],2,0)&lt;=BX37,VLOOKUP($E$2,Theme_Ranges[],3,0)&gt;=BX37),BX37,"")</f>
        <v/>
      </c>
      <c r="DI37" s="42" t="str">
        <f>IF(AND(VLOOKUP($E$2,Theme_Ranges[],2,0)&lt;=BY37,VLOOKUP($E$2,Theme_Ranges[],3,0)&gt;=BY37),BY37,"")</f>
        <v/>
      </c>
      <c r="DJ37" s="42" t="str">
        <f>IF(AND(VLOOKUP($E$2,Theme_Ranges[],2,0)&lt;=BZ37,VLOOKUP($E$2,Theme_Ranges[],3,0)&gt;=BZ37),BZ37,"")</f>
        <v/>
      </c>
      <c r="DK37" s="42" t="str">
        <f>IF(AND(VLOOKUP($E$2,Theme_Ranges[],2,0)&lt;=CA37,VLOOKUP($E$2,Theme_Ranges[],3,0)&gt;=CA37),CA37,"")</f>
        <v/>
      </c>
      <c r="DL37" s="42" t="str">
        <f>IF(AND(VLOOKUP($E$2,Theme_Ranges[],2,0)&lt;=CB37,VLOOKUP($E$2,Theme_Ranges[],3,0)&gt;=CB37),CB37,"")</f>
        <v/>
      </c>
      <c r="DM37" s="42" t="str">
        <f>IF(AND(VLOOKUP($E$2,Theme_Ranges[],2,0)&lt;=CC37,VLOOKUP($E$2,Theme_Ranges[],3,0)&gt;=CC37),CC37,"")</f>
        <v/>
      </c>
      <c r="DN37" s="42" t="str">
        <f>IF(AND(VLOOKUP($E$2,Theme_Ranges[],2,0)&lt;=CD37,VLOOKUP($E$2,Theme_Ranges[],3,0)&gt;=CD37),CD37,"")</f>
        <v/>
      </c>
      <c r="DO37" s="42" t="str">
        <f>IF(AND(VLOOKUP($E$2,Theme_Ranges[],2,0)&lt;=CE37,VLOOKUP($E$2,Theme_Ranges[],3,0)&gt;=CE37),CE37,"")</f>
        <v/>
      </c>
      <c r="DP37" s="42" t="str">
        <f>IF(AND(VLOOKUP($E$2,Theme_Ranges[],2,0)&lt;=CF37,VLOOKUP($E$2,Theme_Ranges[],3,0)&gt;=CF37),CF37,"")</f>
        <v/>
      </c>
      <c r="DQ37" s="42" t="str">
        <f>IF(AND(VLOOKUP($E$2,Theme_Ranges[],2,0)&lt;=CG37,VLOOKUP($E$2,Theme_Ranges[],3,0)&gt;=CG37),CG37,"")</f>
        <v/>
      </c>
      <c r="DR37" s="42" t="str">
        <f>IF(AND(VLOOKUP($E$2,Theme_Ranges[],2,0)&lt;=CH37,VLOOKUP($E$2,Theme_Ranges[],3,0)&gt;=CH37),CH37,"")</f>
        <v/>
      </c>
      <c r="DS37" s="42" t="str">
        <f>IF(AND(VLOOKUP($E$2,Theme_Ranges[],2,0)&lt;=CI37,VLOOKUP($E$2,Theme_Ranges[],3,0)&gt;=CI37),CI37,"")</f>
        <v/>
      </c>
      <c r="DT37" s="42" t="str">
        <f>IF(AND(VLOOKUP($E$2,Theme_Ranges[],2,0)&lt;=CJ37,VLOOKUP($E$2,Theme_Ranges[],3,0)&gt;=CJ37),CJ37,"")</f>
        <v/>
      </c>
    </row>
    <row r="38" spans="1:124" ht="19.2" x14ac:dyDescent="0.5">
      <c r="A38" s="38" t="str">
        <f t="shared" si="36"/>
        <v xml:space="preserve"> </v>
      </c>
      <c r="B38" s="39" t="str">
        <f>IF('Raw Data'!B33="","",'Raw Data'!B33)</f>
        <v/>
      </c>
      <c r="C38" s="39" t="str">
        <f>IF('Raw Data'!C33="","",'Raw Data'!C33)</f>
        <v/>
      </c>
      <c r="D38" s="39" t="str">
        <f>IF('Raw Data'!D33="","",'Raw Data'!D33)</f>
        <v/>
      </c>
      <c r="E38" s="39" t="str">
        <f>IF('Raw Data'!E33="","",'Raw Data'!E33)</f>
        <v/>
      </c>
      <c r="F38" s="71"/>
      <c r="G38" s="41" t="str">
        <f>IF(OR(IFERROR(AND(VLOOKUP($E$2,Theme_Ranges[],2,0)&lt;=BC38,VLOOKUP($E$2,Theme_Ranges[],3,0)&gt;=BC38),FALSE),IFERROR(AND(VLOOKUP($E$3,Theme_Ranges[],2,0)&lt;=BC38,VLOOKUP($E$3,Theme_Ranges[],3,0)&gt;=BC38),FALSE)),BC38,"")</f>
        <v/>
      </c>
      <c r="H38" s="41" t="str">
        <f>IF(OR(IFERROR(AND(VLOOKUP($E$2,Theme_Ranges[],2,0)&lt;=BD38,VLOOKUP($E$2,Theme_Ranges[],3,0)&gt;=BD38),FALSE),IFERROR(AND(VLOOKUP($E$3,Theme_Ranges[],2,0)&lt;=BD38,VLOOKUP($E$3,Theme_Ranges[],3,0)&gt;=BD38),FALSE)),BD38,"")</f>
        <v/>
      </c>
      <c r="I38" s="41" t="str">
        <f>IF(OR(IFERROR(AND(VLOOKUP($E$2,Theme_Ranges[],2,0)&lt;=BE38,VLOOKUP($E$2,Theme_Ranges[],3,0)&gt;=BE38),FALSE),IFERROR(AND(VLOOKUP($E$3,Theme_Ranges[],2,0)&lt;=BE38,VLOOKUP($E$3,Theme_Ranges[],3,0)&gt;=BE38),FALSE)),BE38,"")</f>
        <v/>
      </c>
      <c r="J38" s="41" t="str">
        <f>IF(OR(IFERROR(AND(VLOOKUP($E$2,Theme_Ranges[],2,0)&lt;=BF38,VLOOKUP($E$2,Theme_Ranges[],3,0)&gt;=BF38),FALSE),IFERROR(AND(VLOOKUP($E$3,Theme_Ranges[],2,0)&lt;=BF38,VLOOKUP($E$3,Theme_Ranges[],3,0)&gt;=BF38),FALSE)),BF38,"")</f>
        <v/>
      </c>
      <c r="K38" s="41" t="str">
        <f>IF(OR(IFERROR(AND(VLOOKUP($E$2,Theme_Ranges[],2,0)&lt;=BG38,VLOOKUP($E$2,Theme_Ranges[],3,0)&gt;=BG38),FALSE),IFERROR(AND(VLOOKUP($E$3,Theme_Ranges[],2,0)&lt;=BG38,VLOOKUP($E$3,Theme_Ranges[],3,0)&gt;=BG38),FALSE)),BG38,"")</f>
        <v/>
      </c>
      <c r="L38" s="41" t="str">
        <f>IF(OR(IFERROR(AND(VLOOKUP($E$2,Theme_Ranges[],2,0)&lt;=BH38,VLOOKUP($E$2,Theme_Ranges[],3,0)&gt;=BH38),FALSE),IFERROR(AND(VLOOKUP($E$3,Theme_Ranges[],2,0)&lt;=BH38,VLOOKUP($E$3,Theme_Ranges[],3,0)&gt;=BH38),FALSE)),BH38,"")</f>
        <v/>
      </c>
      <c r="M38" s="41" t="str">
        <f>IF(OR(IFERROR(AND(VLOOKUP($E$2,Theme_Ranges[],2,0)&lt;=BI38,VLOOKUP($E$2,Theme_Ranges[],3,0)&gt;=BI38),FALSE),IFERROR(AND(VLOOKUP($E$3,Theme_Ranges[],2,0)&lt;=BI38,VLOOKUP($E$3,Theme_Ranges[],3,0)&gt;=BI38),FALSE)),BI38,"")</f>
        <v/>
      </c>
      <c r="N38" s="41" t="str">
        <f>IF(OR(IFERROR(AND(VLOOKUP($E$2,Theme_Ranges[],2,0)&lt;=BJ38,VLOOKUP($E$2,Theme_Ranges[],3,0)&gt;=BJ38),FALSE),IFERROR(AND(VLOOKUP($E$3,Theme_Ranges[],2,0)&lt;=BJ38,VLOOKUP($E$3,Theme_Ranges[],3,0)&gt;=BJ38),FALSE)),BJ38,"")</f>
        <v/>
      </c>
      <c r="O38" s="41" t="str">
        <f>IF(OR(IFERROR(AND(VLOOKUP($E$2,Theme_Ranges[],2,0)&lt;=BK38,VLOOKUP($E$2,Theme_Ranges[],3,0)&gt;=BK38),FALSE),IFERROR(AND(VLOOKUP($E$3,Theme_Ranges[],2,0)&lt;=BK38,VLOOKUP($E$3,Theme_Ranges[],3,0)&gt;=BK38),FALSE)),BK38,"")</f>
        <v/>
      </c>
      <c r="P38" s="41" t="str">
        <f>IF(OR(IFERROR(AND(VLOOKUP($E$2,Theme_Ranges[],2,0)&lt;=BL38,VLOOKUP($E$2,Theme_Ranges[],3,0)&gt;=BL38),FALSE),IFERROR(AND(VLOOKUP($E$3,Theme_Ranges[],2,0)&lt;=BL38,VLOOKUP($E$3,Theme_Ranges[],3,0)&gt;=BL38),FALSE)),BL38,"")</f>
        <v/>
      </c>
      <c r="Q38" s="41" t="str">
        <f>IF(OR(IFERROR(AND(VLOOKUP($E$2,Theme_Ranges[],2,0)&lt;=BM38,VLOOKUP($E$2,Theme_Ranges[],3,0)&gt;=BM38),FALSE),IFERROR(AND(VLOOKUP($E$3,Theme_Ranges[],2,0)&lt;=BM38,VLOOKUP($E$3,Theme_Ranges[],3,0)&gt;=BM38),FALSE)),BM38,"")</f>
        <v/>
      </c>
      <c r="R38" s="41" t="str">
        <f>IF(OR(IFERROR(AND(VLOOKUP($E$2,Theme_Ranges[],2,0)&lt;=BN38,VLOOKUP($E$2,Theme_Ranges[],3,0)&gt;=BN38),FALSE),IFERROR(AND(VLOOKUP($E$3,Theme_Ranges[],2,0)&lt;=BN38,VLOOKUP($E$3,Theme_Ranges[],3,0)&gt;=BN38),FALSE)),BN38,"")</f>
        <v/>
      </c>
      <c r="S38" s="41" t="str">
        <f>IF(OR(IFERROR(AND(VLOOKUP($E$2,Theme_Ranges[],2,0)&lt;=BO38,VLOOKUP($E$2,Theme_Ranges[],3,0)&gt;=BO38),FALSE),IFERROR(AND(VLOOKUP($E$3,Theme_Ranges[],2,0)&lt;=BO38,VLOOKUP($E$3,Theme_Ranges[],3,0)&gt;=BO38),FALSE)),BO38,"")</f>
        <v/>
      </c>
      <c r="T38" s="41" t="str">
        <f>IF(OR(IFERROR(AND(VLOOKUP($E$2,Theme_Ranges[],2,0)&lt;=BP38,VLOOKUP($E$2,Theme_Ranges[],3,0)&gt;=BP38),FALSE),IFERROR(AND(VLOOKUP($E$3,Theme_Ranges[],2,0)&lt;=BP38,VLOOKUP($E$3,Theme_Ranges[],3,0)&gt;=BP38),FALSE)),BP38,"")</f>
        <v/>
      </c>
      <c r="U38" s="41" t="str">
        <f>IF(OR(IFERROR(AND(VLOOKUP($E$2,Theme_Ranges[],2,0)&lt;=BQ38,VLOOKUP($E$2,Theme_Ranges[],3,0)&gt;=BQ38),FALSE),IFERROR(AND(VLOOKUP($E$3,Theme_Ranges[],2,0)&lt;=BQ38,VLOOKUP($E$3,Theme_Ranges[],3,0)&gt;=BQ38),FALSE)),BQ38,"")</f>
        <v/>
      </c>
      <c r="V38" s="41" t="str">
        <f>IF(OR(IFERROR(AND(VLOOKUP($E$2,Theme_Ranges[],2,0)&lt;=BR38,VLOOKUP($E$2,Theme_Ranges[],3,0)&gt;=BR38),FALSE),IFERROR(AND(VLOOKUP($E$3,Theme_Ranges[],2,0)&lt;=BR38,VLOOKUP($E$3,Theme_Ranges[],3,0)&gt;=BR38),FALSE)),BR38,"")</f>
        <v/>
      </c>
      <c r="W38" s="41" t="str">
        <f>IF(OR(IFERROR(AND(VLOOKUP($E$2,Theme_Ranges[],2,0)&lt;=BS38,VLOOKUP($E$2,Theme_Ranges[],3,0)&gt;=BS38),FALSE),IFERROR(AND(VLOOKUP($E$3,Theme_Ranges[],2,0)&lt;=BS38,VLOOKUP($E$3,Theme_Ranges[],3,0)&gt;=BS38),FALSE)),BS38,"")</f>
        <v/>
      </c>
      <c r="X38" s="41" t="str">
        <f>IF(OR(IFERROR(AND(VLOOKUP($E$2,Theme_Ranges[],2,0)&lt;=BT38,VLOOKUP($E$2,Theme_Ranges[],3,0)&gt;=BT38),FALSE),IFERROR(AND(VLOOKUP($E$3,Theme_Ranges[],2,0)&lt;=BT38,VLOOKUP($E$3,Theme_Ranges[],3,0)&gt;=BT38),FALSE)),BT38,"")</f>
        <v/>
      </c>
      <c r="Y38" s="41" t="str">
        <f>IF(OR(IFERROR(AND(VLOOKUP($E$2,Theme_Ranges[],2,0)&lt;=BU38,VLOOKUP($E$2,Theme_Ranges[],3,0)&gt;=BU38),FALSE),IFERROR(AND(VLOOKUP($E$3,Theme_Ranges[],2,0)&lt;=BU38,VLOOKUP($E$3,Theme_Ranges[],3,0)&gt;=BU38),FALSE)),BU38,"")</f>
        <v/>
      </c>
      <c r="Z38" s="41" t="str">
        <f>IF(OR(IFERROR(AND(VLOOKUP($E$2,Theme_Ranges[],2,0)&lt;=BV38,VLOOKUP($E$2,Theme_Ranges[],3,0)&gt;=BV38),FALSE),IFERROR(AND(VLOOKUP($E$3,Theme_Ranges[],2,0)&lt;=BV38,VLOOKUP($E$3,Theme_Ranges[],3,0)&gt;=BV38),FALSE)),BV38,"")</f>
        <v/>
      </c>
      <c r="AA38" s="41" t="str">
        <f>IF(OR(IFERROR(AND(VLOOKUP($E$2,Theme_Ranges[],2,0)&lt;=BW38,VLOOKUP($E$2,Theme_Ranges[],3,0)&gt;=BW38),FALSE),IFERROR(AND(VLOOKUP($E$3,Theme_Ranges[],2,0)&lt;=BW38,VLOOKUP($E$3,Theme_Ranges[],3,0)&gt;=BW38),FALSE)),BW38,"")</f>
        <v/>
      </c>
      <c r="AB38" s="41" t="str">
        <f>IF(OR(IFERROR(AND(VLOOKUP($E$2,Theme_Ranges[],2,0)&lt;=BX38,VLOOKUP($E$2,Theme_Ranges[],3,0)&gt;=BX38),FALSE),IFERROR(AND(VLOOKUP($E$3,Theme_Ranges[],2,0)&lt;=BX38,VLOOKUP($E$3,Theme_Ranges[],3,0)&gt;=BX38),FALSE)),BX38,"")</f>
        <v/>
      </c>
      <c r="AC38" s="41" t="str">
        <f>IF(OR(IFERROR(AND(VLOOKUP($E$2,Theme_Ranges[],2,0)&lt;=BY38,VLOOKUP($E$2,Theme_Ranges[],3,0)&gt;=BY38),FALSE),IFERROR(AND(VLOOKUP($E$3,Theme_Ranges[],2,0)&lt;=BY38,VLOOKUP($E$3,Theme_Ranges[],3,0)&gt;=BY38),FALSE)),BY38,"")</f>
        <v/>
      </c>
      <c r="AD38" s="41" t="str">
        <f>IF(OR(IFERROR(AND(VLOOKUP($E$2,Theme_Ranges[],2,0)&lt;=BZ38,VLOOKUP($E$2,Theme_Ranges[],3,0)&gt;=BZ38),FALSE),IFERROR(AND(VLOOKUP($E$3,Theme_Ranges[],2,0)&lt;=BZ38,VLOOKUP($E$3,Theme_Ranges[],3,0)&gt;=BZ38),FALSE)),BZ38,"")</f>
        <v/>
      </c>
      <c r="AE38" s="41" t="str">
        <f>IF(OR(IFERROR(AND(VLOOKUP($E$2,Theme_Ranges[],2,0)&lt;=CA38,VLOOKUP($E$2,Theme_Ranges[],3,0)&gt;=CA38),FALSE),IFERROR(AND(VLOOKUP($E$3,Theme_Ranges[],2,0)&lt;=CA38,VLOOKUP($E$3,Theme_Ranges[],3,0)&gt;=CA38),FALSE)),CA38,"")</f>
        <v/>
      </c>
      <c r="AF38" s="41" t="str">
        <f>IF(OR(IFERROR(AND(VLOOKUP($E$2,Theme_Ranges[],2,0)&lt;=CB38,VLOOKUP($E$2,Theme_Ranges[],3,0)&gt;=CB38),FALSE),IFERROR(AND(VLOOKUP($E$3,Theme_Ranges[],2,0)&lt;=CB38,VLOOKUP($E$3,Theme_Ranges[],3,0)&gt;=CB38),FALSE)),CB38,"")</f>
        <v/>
      </c>
      <c r="AG38" s="41" t="str">
        <f>IF(OR(IFERROR(AND(VLOOKUP($E$2,Theme_Ranges[],2,0)&lt;=CC38,VLOOKUP($E$2,Theme_Ranges[],3,0)&gt;=CC38),FALSE),IFERROR(AND(VLOOKUP($E$3,Theme_Ranges[],2,0)&lt;=CC38,VLOOKUP($E$3,Theme_Ranges[],3,0)&gt;=CC38),FALSE)),CC38,"")</f>
        <v/>
      </c>
      <c r="AH38" s="41" t="str">
        <f>IF(OR(IFERROR(AND(VLOOKUP($E$2,Theme_Ranges[],2,0)&lt;=CD38,VLOOKUP($E$2,Theme_Ranges[],3,0)&gt;=CD38),FALSE),IFERROR(AND(VLOOKUP($E$3,Theme_Ranges[],2,0)&lt;=CD38,VLOOKUP($E$3,Theme_Ranges[],3,0)&gt;=CD38),FALSE)),CD38,"")</f>
        <v/>
      </c>
      <c r="AI38" s="41" t="str">
        <f>IF(OR(IFERROR(AND(VLOOKUP($E$2,Theme_Ranges[],2,0)&lt;=CE38,VLOOKUP($E$2,Theme_Ranges[],3,0)&gt;=CE38),FALSE),IFERROR(AND(VLOOKUP($E$3,Theme_Ranges[],2,0)&lt;=CE38,VLOOKUP($E$3,Theme_Ranges[],3,0)&gt;=CE38),FALSE)),CE38,"")</f>
        <v/>
      </c>
      <c r="AJ38" s="41" t="str">
        <f>IF(OR(IFERROR(AND(VLOOKUP($E$2,Theme_Ranges[],2,0)&lt;=CF38,VLOOKUP($E$2,Theme_Ranges[],3,0)&gt;=CF38),FALSE),IFERROR(AND(VLOOKUP($E$3,Theme_Ranges[],2,0)&lt;=CF38,VLOOKUP($E$3,Theme_Ranges[],3,0)&gt;=CF38),FALSE)),CF38,"")</f>
        <v/>
      </c>
      <c r="AK38" s="41" t="str">
        <f>IF(OR(IFERROR(AND(VLOOKUP($E$2,Theme_Ranges[],2,0)&lt;=CG38,VLOOKUP($E$2,Theme_Ranges[],3,0)&gt;=CG38),FALSE),IFERROR(AND(VLOOKUP($E$3,Theme_Ranges[],2,0)&lt;=CG38,VLOOKUP($E$3,Theme_Ranges[],3,0)&gt;=CG38),FALSE)),CG38,"")</f>
        <v/>
      </c>
      <c r="AL38" s="41" t="str">
        <f>IF(OR(IFERROR(AND(VLOOKUP($E$2,Theme_Ranges[],2,0)&lt;=CH38,VLOOKUP($E$2,Theme_Ranges[],3,0)&gt;=CH38),FALSE),IFERROR(AND(VLOOKUP($E$3,Theme_Ranges[],2,0)&lt;=CH38,VLOOKUP($E$3,Theme_Ranges[],3,0)&gt;=CH38),FALSE)),CH38,"")</f>
        <v/>
      </c>
      <c r="AM38" s="41" t="str">
        <f>IF(OR(IFERROR(AND(VLOOKUP($E$2,Theme_Ranges[],2,0)&lt;=CI38,VLOOKUP($E$2,Theme_Ranges[],3,0)&gt;=CI38),FALSE),IFERROR(AND(VLOOKUP($E$3,Theme_Ranges[],2,0)&lt;=CI38,VLOOKUP($E$3,Theme_Ranges[],3,0)&gt;=CI38),FALSE)),CI38,"")</f>
        <v/>
      </c>
      <c r="AN38" s="41" t="str">
        <f>IF(OR(IFERROR(AND(VLOOKUP($E$2,Theme_Ranges[],2,0)&lt;=CJ38,VLOOKUP($E$2,Theme_Ranges[],3,0)&gt;=CJ38),FALSE),IFERROR(AND(VLOOKUP($E$3,Theme_Ranges[],2,0)&lt;=CJ38,VLOOKUP($E$3,Theme_Ranges[],3,0)&gt;=CJ38),FALSE)),CJ38,"")</f>
        <v/>
      </c>
      <c r="AO38" s="79"/>
      <c r="AP38" s="49" t="str">
        <f t="shared" si="46"/>
        <v/>
      </c>
      <c r="AQ38" s="50" t="str">
        <f t="shared" si="47"/>
        <v/>
      </c>
      <c r="AR38" s="50" t="str">
        <f t="shared" si="48"/>
        <v/>
      </c>
      <c r="AS38" s="51" t="str">
        <f t="shared" si="49"/>
        <v/>
      </c>
      <c r="AT38" s="40"/>
      <c r="AU38" s="40"/>
      <c r="AV38" s="5">
        <f>VLOOKUP($AV$8,Theme_Ranges[],3,0)</f>
        <v>5</v>
      </c>
      <c r="AW38" s="5">
        <f t="shared" si="50"/>
        <v>0</v>
      </c>
      <c r="AX38" s="5">
        <f t="shared" si="51"/>
        <v>0</v>
      </c>
      <c r="AY38" s="5">
        <f t="shared" si="52"/>
        <v>0</v>
      </c>
      <c r="AZ38" s="5">
        <f t="shared" si="53"/>
        <v>0</v>
      </c>
      <c r="BA38" s="5">
        <f t="shared" si="54"/>
        <v>0</v>
      </c>
      <c r="BB38" s="40"/>
      <c r="BC38" s="42" t="str">
        <f>IF($D38="","",VLOOKUP($A38&amp;G$6,Data_Table_1[[Full Name Theme Conc]:[Theme Ranking]],8,0))</f>
        <v/>
      </c>
      <c r="BD38" s="42" t="str">
        <f>IF($D38="","",VLOOKUP($A38&amp;H$6,Data_Table_1[[Full Name Theme Conc]:[Theme Ranking]],8,0))</f>
        <v/>
      </c>
      <c r="BE38" s="42" t="str">
        <f>IF($D38="","",VLOOKUP($A38&amp;I$6,Data_Table_1[[Full Name Theme Conc]:[Theme Ranking]],8,0))</f>
        <v/>
      </c>
      <c r="BF38" s="42" t="str">
        <f>IF($D38="","",VLOOKUP($A38&amp;J$6,Data_Table_1[[Full Name Theme Conc]:[Theme Ranking]],8,0))</f>
        <v/>
      </c>
      <c r="BG38" s="42" t="str">
        <f>IF($D38="","",VLOOKUP($A38&amp;K$6,Data_Table_1[[Full Name Theme Conc]:[Theme Ranking]],8,0))</f>
        <v/>
      </c>
      <c r="BH38" s="42" t="str">
        <f>IF($D38="","",VLOOKUP($A38&amp;L$6,Data_Table_1[[Full Name Theme Conc]:[Theme Ranking]],8,0))</f>
        <v/>
      </c>
      <c r="BI38" s="42" t="str">
        <f>IF($D38="","",VLOOKUP($A38&amp;M$6,Data_Table_1[[Full Name Theme Conc]:[Theme Ranking]],8,0))</f>
        <v/>
      </c>
      <c r="BJ38" s="42" t="str">
        <f>IF($D38="","",VLOOKUP($A38&amp;N$6,Data_Table_1[[Full Name Theme Conc]:[Theme Ranking]],8,0))</f>
        <v/>
      </c>
      <c r="BK38" s="42" t="str">
        <f>IF($D38="","",VLOOKUP($A38&amp;O$6,Data_Table_1[[Full Name Theme Conc]:[Theme Ranking]],8,0))</f>
        <v/>
      </c>
      <c r="BL38" s="42" t="str">
        <f>IF($D38="","",VLOOKUP($A38&amp;P$6,Data_Table_1[[Full Name Theme Conc]:[Theme Ranking]],8,0))</f>
        <v/>
      </c>
      <c r="BM38" s="42" t="str">
        <f>IF($D38="","",VLOOKUP($A38&amp;Q$6,Data_Table_1[[Full Name Theme Conc]:[Theme Ranking]],8,0))</f>
        <v/>
      </c>
      <c r="BN38" s="42" t="str">
        <f>IF($D38="","",VLOOKUP($A38&amp;R$6,Data_Table_1[[Full Name Theme Conc]:[Theme Ranking]],8,0))</f>
        <v/>
      </c>
      <c r="BO38" s="42" t="str">
        <f>IF($D38="","",VLOOKUP($A38&amp;S$6,Data_Table_1[[Full Name Theme Conc]:[Theme Ranking]],8,0))</f>
        <v/>
      </c>
      <c r="BP38" s="42" t="str">
        <f>IF($D38="","",VLOOKUP($A38&amp;T$6,Data_Table_1[[Full Name Theme Conc]:[Theme Ranking]],8,0))</f>
        <v/>
      </c>
      <c r="BQ38" s="42" t="str">
        <f>IF($D38="","",VLOOKUP($A38&amp;U$6,Data_Table_1[[Full Name Theme Conc]:[Theme Ranking]],8,0))</f>
        <v/>
      </c>
      <c r="BR38" s="42" t="str">
        <f>IF($D38="","",VLOOKUP($A38&amp;V$6,Data_Table_1[[Full Name Theme Conc]:[Theme Ranking]],8,0))</f>
        <v/>
      </c>
      <c r="BS38" s="42" t="str">
        <f>IF($D38="","",VLOOKUP($A38&amp;W$6,Data_Table_1[[Full Name Theme Conc]:[Theme Ranking]],8,0))</f>
        <v/>
      </c>
      <c r="BT38" s="42" t="str">
        <f>IF($D38="","",VLOOKUP($A38&amp;X$6,Data_Table_1[[Full Name Theme Conc]:[Theme Ranking]],8,0))</f>
        <v/>
      </c>
      <c r="BU38" s="42" t="str">
        <f>IF($D38="","",VLOOKUP($A38&amp;Y$6,Data_Table_1[[Full Name Theme Conc]:[Theme Ranking]],8,0))</f>
        <v/>
      </c>
      <c r="BV38" s="42" t="str">
        <f>IF($D38="","",VLOOKUP($A38&amp;Z$6,Data_Table_1[[Full Name Theme Conc]:[Theme Ranking]],8,0))</f>
        <v/>
      </c>
      <c r="BW38" s="42" t="str">
        <f>IF($D38="","",VLOOKUP($A38&amp;AA$6,Data_Table_1[[Full Name Theme Conc]:[Theme Ranking]],8,0))</f>
        <v/>
      </c>
      <c r="BX38" s="42" t="str">
        <f>IF($D38="","",VLOOKUP($A38&amp;AB$6,Data_Table_1[[Full Name Theme Conc]:[Theme Ranking]],8,0))</f>
        <v/>
      </c>
      <c r="BY38" s="42" t="str">
        <f>IF($D38="","",VLOOKUP($A38&amp;AC$6,Data_Table_1[[Full Name Theme Conc]:[Theme Ranking]],8,0))</f>
        <v/>
      </c>
      <c r="BZ38" s="42" t="str">
        <f>IF($D38="","",VLOOKUP($A38&amp;AD$6,Data_Table_1[[Full Name Theme Conc]:[Theme Ranking]],8,0))</f>
        <v/>
      </c>
      <c r="CA38" s="42" t="str">
        <f>IF($D38="","",VLOOKUP($A38&amp;AE$6,Data_Table_1[[Full Name Theme Conc]:[Theme Ranking]],8,0))</f>
        <v/>
      </c>
      <c r="CB38" s="42" t="str">
        <f>IF($D38="","",VLOOKUP($A38&amp;AF$6,Data_Table_1[[Full Name Theme Conc]:[Theme Ranking]],8,0))</f>
        <v/>
      </c>
      <c r="CC38" s="42" t="str">
        <f>IF($D38="","",VLOOKUP($A38&amp;AG$6,Data_Table_1[[Full Name Theme Conc]:[Theme Ranking]],8,0))</f>
        <v/>
      </c>
      <c r="CD38" s="42" t="str">
        <f>IF($D38="","",VLOOKUP($A38&amp;AH$6,Data_Table_1[[Full Name Theme Conc]:[Theme Ranking]],8,0))</f>
        <v/>
      </c>
      <c r="CE38" s="42" t="str">
        <f>IF($D38="","",VLOOKUP($A38&amp;AI$6,Data_Table_1[[Full Name Theme Conc]:[Theme Ranking]],8,0))</f>
        <v/>
      </c>
      <c r="CF38" s="42" t="str">
        <f>IF($D38="","",VLOOKUP($A38&amp;AJ$6,Data_Table_1[[Full Name Theme Conc]:[Theme Ranking]],8,0))</f>
        <v/>
      </c>
      <c r="CG38" s="42" t="str">
        <f>IF($D38="","",VLOOKUP($A38&amp;AK$6,Data_Table_1[[Full Name Theme Conc]:[Theme Ranking]],8,0))</f>
        <v/>
      </c>
      <c r="CH38" s="42" t="str">
        <f>IF($D38="","",VLOOKUP($A38&amp;AL$6,Data_Table_1[[Full Name Theme Conc]:[Theme Ranking]],8,0))</f>
        <v/>
      </c>
      <c r="CI38" s="42" t="str">
        <f>IF($D38="","",VLOOKUP($A38&amp;AM$6,Data_Table_1[[Full Name Theme Conc]:[Theme Ranking]],8,0))</f>
        <v/>
      </c>
      <c r="CJ38" s="42" t="str">
        <f>IF($D38="","",VLOOKUP($A38&amp;AN$6,Data_Table_1[[Full Name Theme Conc]:[Theme Ranking]],8,0))</f>
        <v/>
      </c>
      <c r="CM38" s="42" t="str">
        <f>IF(AND(VLOOKUP($E$2,Theme_Ranges[],2,0)&lt;=BC38,VLOOKUP($E$2,Theme_Ranges[],3,0)&gt;=BC38),BC38,"")</f>
        <v/>
      </c>
      <c r="CN38" s="42" t="str">
        <f>IF(AND(VLOOKUP($E$2,Theme_Ranges[],2,0)&lt;=BD38,VLOOKUP($E$2,Theme_Ranges[],3,0)&gt;=BD38),BD38,"")</f>
        <v/>
      </c>
      <c r="CO38" s="42" t="str">
        <f>IF(AND(VLOOKUP($E$2,Theme_Ranges[],2,0)&lt;=BE38,VLOOKUP($E$2,Theme_Ranges[],3,0)&gt;=BE38),BE38,"")</f>
        <v/>
      </c>
      <c r="CP38" s="42" t="str">
        <f>IF(AND(VLOOKUP($E$2,Theme_Ranges[],2,0)&lt;=BF38,VLOOKUP($E$2,Theme_Ranges[],3,0)&gt;=BF38),BF38,"")</f>
        <v/>
      </c>
      <c r="CQ38" s="42" t="str">
        <f>IF(AND(VLOOKUP($E$2,Theme_Ranges[],2,0)&lt;=BG38,VLOOKUP($E$2,Theme_Ranges[],3,0)&gt;=BG38),BG38,"")</f>
        <v/>
      </c>
      <c r="CR38" s="42" t="str">
        <f>IF(AND(VLOOKUP($E$2,Theme_Ranges[],2,0)&lt;=BH38,VLOOKUP($E$2,Theme_Ranges[],3,0)&gt;=BH38),BH38,"")</f>
        <v/>
      </c>
      <c r="CS38" s="42" t="str">
        <f>IF(AND(VLOOKUP($E$2,Theme_Ranges[],2,0)&lt;=BI38,VLOOKUP($E$2,Theme_Ranges[],3,0)&gt;=BI38),BI38,"")</f>
        <v/>
      </c>
      <c r="CT38" s="42" t="str">
        <f>IF(AND(VLOOKUP($E$2,Theme_Ranges[],2,0)&lt;=BJ38,VLOOKUP($E$2,Theme_Ranges[],3,0)&gt;=BJ38),BJ38,"")</f>
        <v/>
      </c>
      <c r="CU38" s="42" t="str">
        <f>IF(AND(VLOOKUP($E$2,Theme_Ranges[],2,0)&lt;=BK38,VLOOKUP($E$2,Theme_Ranges[],3,0)&gt;=BK38),BK38,"")</f>
        <v/>
      </c>
      <c r="CV38" s="42" t="str">
        <f>IF(AND(VLOOKUP($E$2,Theme_Ranges[],2,0)&lt;=BL38,VLOOKUP($E$2,Theme_Ranges[],3,0)&gt;=BL38),BL38,"")</f>
        <v/>
      </c>
      <c r="CW38" s="42" t="str">
        <f>IF(AND(VLOOKUP($E$2,Theme_Ranges[],2,0)&lt;=BM38,VLOOKUP($E$2,Theme_Ranges[],3,0)&gt;=BM38),BM38,"")</f>
        <v/>
      </c>
      <c r="CX38" s="42" t="str">
        <f>IF(AND(VLOOKUP($E$2,Theme_Ranges[],2,0)&lt;=BN38,VLOOKUP($E$2,Theme_Ranges[],3,0)&gt;=BN38),BN38,"")</f>
        <v/>
      </c>
      <c r="CY38" s="42" t="str">
        <f>IF(AND(VLOOKUP($E$2,Theme_Ranges[],2,0)&lt;=BO38,VLOOKUP($E$2,Theme_Ranges[],3,0)&gt;=BO38),BO38,"")</f>
        <v/>
      </c>
      <c r="CZ38" s="42" t="str">
        <f>IF(AND(VLOOKUP($E$2,Theme_Ranges[],2,0)&lt;=BP38,VLOOKUP($E$2,Theme_Ranges[],3,0)&gt;=BP38),BP38,"")</f>
        <v/>
      </c>
      <c r="DA38" s="42" t="str">
        <f>IF(AND(VLOOKUP($E$2,Theme_Ranges[],2,0)&lt;=BQ38,VLOOKUP($E$2,Theme_Ranges[],3,0)&gt;=BQ38),BQ38,"")</f>
        <v/>
      </c>
      <c r="DB38" s="42" t="str">
        <f>IF(AND(VLOOKUP($E$2,Theme_Ranges[],2,0)&lt;=BR38,VLOOKUP($E$2,Theme_Ranges[],3,0)&gt;=BR38),BR38,"")</f>
        <v/>
      </c>
      <c r="DC38" s="42" t="str">
        <f>IF(AND(VLOOKUP($E$2,Theme_Ranges[],2,0)&lt;=BS38,VLOOKUP($E$2,Theme_Ranges[],3,0)&gt;=BS38),BS38,"")</f>
        <v/>
      </c>
      <c r="DD38" s="42" t="str">
        <f>IF(AND(VLOOKUP($E$2,Theme_Ranges[],2,0)&lt;=BT38,VLOOKUP($E$2,Theme_Ranges[],3,0)&gt;=BT38),BT38,"")</f>
        <v/>
      </c>
      <c r="DE38" s="42" t="str">
        <f>IF(AND(VLOOKUP($E$2,Theme_Ranges[],2,0)&lt;=BU38,VLOOKUP($E$2,Theme_Ranges[],3,0)&gt;=BU38),BU38,"")</f>
        <v/>
      </c>
      <c r="DF38" s="42" t="str">
        <f>IF(AND(VLOOKUP($E$2,Theme_Ranges[],2,0)&lt;=BV38,VLOOKUP($E$2,Theme_Ranges[],3,0)&gt;=BV38),BV38,"")</f>
        <v/>
      </c>
      <c r="DG38" s="42" t="str">
        <f>IF(AND(VLOOKUP($E$2,Theme_Ranges[],2,0)&lt;=BW38,VLOOKUP($E$2,Theme_Ranges[],3,0)&gt;=BW38),BW38,"")</f>
        <v/>
      </c>
      <c r="DH38" s="42" t="str">
        <f>IF(AND(VLOOKUP($E$2,Theme_Ranges[],2,0)&lt;=BX38,VLOOKUP($E$2,Theme_Ranges[],3,0)&gt;=BX38),BX38,"")</f>
        <v/>
      </c>
      <c r="DI38" s="42" t="str">
        <f>IF(AND(VLOOKUP($E$2,Theme_Ranges[],2,0)&lt;=BY38,VLOOKUP($E$2,Theme_Ranges[],3,0)&gt;=BY38),BY38,"")</f>
        <v/>
      </c>
      <c r="DJ38" s="42" t="str">
        <f>IF(AND(VLOOKUP($E$2,Theme_Ranges[],2,0)&lt;=BZ38,VLOOKUP($E$2,Theme_Ranges[],3,0)&gt;=BZ38),BZ38,"")</f>
        <v/>
      </c>
      <c r="DK38" s="42" t="str">
        <f>IF(AND(VLOOKUP($E$2,Theme_Ranges[],2,0)&lt;=CA38,VLOOKUP($E$2,Theme_Ranges[],3,0)&gt;=CA38),CA38,"")</f>
        <v/>
      </c>
      <c r="DL38" s="42" t="str">
        <f>IF(AND(VLOOKUP($E$2,Theme_Ranges[],2,0)&lt;=CB38,VLOOKUP($E$2,Theme_Ranges[],3,0)&gt;=CB38),CB38,"")</f>
        <v/>
      </c>
      <c r="DM38" s="42" t="str">
        <f>IF(AND(VLOOKUP($E$2,Theme_Ranges[],2,0)&lt;=CC38,VLOOKUP($E$2,Theme_Ranges[],3,0)&gt;=CC38),CC38,"")</f>
        <v/>
      </c>
      <c r="DN38" s="42" t="str">
        <f>IF(AND(VLOOKUP($E$2,Theme_Ranges[],2,0)&lt;=CD38,VLOOKUP($E$2,Theme_Ranges[],3,0)&gt;=CD38),CD38,"")</f>
        <v/>
      </c>
      <c r="DO38" s="42" t="str">
        <f>IF(AND(VLOOKUP($E$2,Theme_Ranges[],2,0)&lt;=CE38,VLOOKUP($E$2,Theme_Ranges[],3,0)&gt;=CE38),CE38,"")</f>
        <v/>
      </c>
      <c r="DP38" s="42" t="str">
        <f>IF(AND(VLOOKUP($E$2,Theme_Ranges[],2,0)&lt;=CF38,VLOOKUP($E$2,Theme_Ranges[],3,0)&gt;=CF38),CF38,"")</f>
        <v/>
      </c>
      <c r="DQ38" s="42" t="str">
        <f>IF(AND(VLOOKUP($E$2,Theme_Ranges[],2,0)&lt;=CG38,VLOOKUP($E$2,Theme_Ranges[],3,0)&gt;=CG38),CG38,"")</f>
        <v/>
      </c>
      <c r="DR38" s="42" t="str">
        <f>IF(AND(VLOOKUP($E$2,Theme_Ranges[],2,0)&lt;=CH38,VLOOKUP($E$2,Theme_Ranges[],3,0)&gt;=CH38),CH38,"")</f>
        <v/>
      </c>
      <c r="DS38" s="42" t="str">
        <f>IF(AND(VLOOKUP($E$2,Theme_Ranges[],2,0)&lt;=CI38,VLOOKUP($E$2,Theme_Ranges[],3,0)&gt;=CI38),CI38,"")</f>
        <v/>
      </c>
      <c r="DT38" s="42" t="str">
        <f>IF(AND(VLOOKUP($E$2,Theme_Ranges[],2,0)&lt;=CJ38,VLOOKUP($E$2,Theme_Ranges[],3,0)&gt;=CJ38),CJ38,"")</f>
        <v/>
      </c>
    </row>
    <row r="39" spans="1:124" ht="19.2" x14ac:dyDescent="0.5">
      <c r="A39" s="38" t="str">
        <f t="shared" si="36"/>
        <v xml:space="preserve"> </v>
      </c>
      <c r="B39" s="39" t="str">
        <f>IF('Raw Data'!B34="","",'Raw Data'!B34)</f>
        <v/>
      </c>
      <c r="C39" s="39" t="str">
        <f>IF('Raw Data'!C34="","",'Raw Data'!C34)</f>
        <v/>
      </c>
      <c r="D39" s="39" t="str">
        <f>IF('Raw Data'!D34="","",'Raw Data'!D34)</f>
        <v/>
      </c>
      <c r="E39" s="39" t="str">
        <f>IF('Raw Data'!E34="","",'Raw Data'!E34)</f>
        <v/>
      </c>
      <c r="F39" s="71"/>
      <c r="G39" s="41" t="str">
        <f>IF(OR(IFERROR(AND(VLOOKUP($E$2,Theme_Ranges[],2,0)&lt;=BC39,VLOOKUP($E$2,Theme_Ranges[],3,0)&gt;=BC39),FALSE),IFERROR(AND(VLOOKUP($E$3,Theme_Ranges[],2,0)&lt;=BC39,VLOOKUP($E$3,Theme_Ranges[],3,0)&gt;=BC39),FALSE)),BC39,"")</f>
        <v/>
      </c>
      <c r="H39" s="41" t="str">
        <f>IF(OR(IFERROR(AND(VLOOKUP($E$2,Theme_Ranges[],2,0)&lt;=BD39,VLOOKUP($E$2,Theme_Ranges[],3,0)&gt;=BD39),FALSE),IFERROR(AND(VLOOKUP($E$3,Theme_Ranges[],2,0)&lt;=BD39,VLOOKUP($E$3,Theme_Ranges[],3,0)&gt;=BD39),FALSE)),BD39,"")</f>
        <v/>
      </c>
      <c r="I39" s="41" t="str">
        <f>IF(OR(IFERROR(AND(VLOOKUP($E$2,Theme_Ranges[],2,0)&lt;=BE39,VLOOKUP($E$2,Theme_Ranges[],3,0)&gt;=BE39),FALSE),IFERROR(AND(VLOOKUP($E$3,Theme_Ranges[],2,0)&lt;=BE39,VLOOKUP($E$3,Theme_Ranges[],3,0)&gt;=BE39),FALSE)),BE39,"")</f>
        <v/>
      </c>
      <c r="J39" s="41" t="str">
        <f>IF(OR(IFERROR(AND(VLOOKUP($E$2,Theme_Ranges[],2,0)&lt;=BF39,VLOOKUP($E$2,Theme_Ranges[],3,0)&gt;=BF39),FALSE),IFERROR(AND(VLOOKUP($E$3,Theme_Ranges[],2,0)&lt;=BF39,VLOOKUP($E$3,Theme_Ranges[],3,0)&gt;=BF39),FALSE)),BF39,"")</f>
        <v/>
      </c>
      <c r="K39" s="41" t="str">
        <f>IF(OR(IFERROR(AND(VLOOKUP($E$2,Theme_Ranges[],2,0)&lt;=BG39,VLOOKUP($E$2,Theme_Ranges[],3,0)&gt;=BG39),FALSE),IFERROR(AND(VLOOKUP($E$3,Theme_Ranges[],2,0)&lt;=BG39,VLOOKUP($E$3,Theme_Ranges[],3,0)&gt;=BG39),FALSE)),BG39,"")</f>
        <v/>
      </c>
      <c r="L39" s="41" t="str">
        <f>IF(OR(IFERROR(AND(VLOOKUP($E$2,Theme_Ranges[],2,0)&lt;=BH39,VLOOKUP($E$2,Theme_Ranges[],3,0)&gt;=BH39),FALSE),IFERROR(AND(VLOOKUP($E$3,Theme_Ranges[],2,0)&lt;=BH39,VLOOKUP($E$3,Theme_Ranges[],3,0)&gt;=BH39),FALSE)),BH39,"")</f>
        <v/>
      </c>
      <c r="M39" s="41" t="str">
        <f>IF(OR(IFERROR(AND(VLOOKUP($E$2,Theme_Ranges[],2,0)&lt;=BI39,VLOOKUP($E$2,Theme_Ranges[],3,0)&gt;=BI39),FALSE),IFERROR(AND(VLOOKUP($E$3,Theme_Ranges[],2,0)&lt;=BI39,VLOOKUP($E$3,Theme_Ranges[],3,0)&gt;=BI39),FALSE)),BI39,"")</f>
        <v/>
      </c>
      <c r="N39" s="41" t="str">
        <f>IF(OR(IFERROR(AND(VLOOKUP($E$2,Theme_Ranges[],2,0)&lt;=BJ39,VLOOKUP($E$2,Theme_Ranges[],3,0)&gt;=BJ39),FALSE),IFERROR(AND(VLOOKUP($E$3,Theme_Ranges[],2,0)&lt;=BJ39,VLOOKUP($E$3,Theme_Ranges[],3,0)&gt;=BJ39),FALSE)),BJ39,"")</f>
        <v/>
      </c>
      <c r="O39" s="41" t="str">
        <f>IF(OR(IFERROR(AND(VLOOKUP($E$2,Theme_Ranges[],2,0)&lt;=BK39,VLOOKUP($E$2,Theme_Ranges[],3,0)&gt;=BK39),FALSE),IFERROR(AND(VLOOKUP($E$3,Theme_Ranges[],2,0)&lt;=BK39,VLOOKUP($E$3,Theme_Ranges[],3,0)&gt;=BK39),FALSE)),BK39,"")</f>
        <v/>
      </c>
      <c r="P39" s="41" t="str">
        <f>IF(OR(IFERROR(AND(VLOOKUP($E$2,Theme_Ranges[],2,0)&lt;=BL39,VLOOKUP($E$2,Theme_Ranges[],3,0)&gt;=BL39),FALSE),IFERROR(AND(VLOOKUP($E$3,Theme_Ranges[],2,0)&lt;=BL39,VLOOKUP($E$3,Theme_Ranges[],3,0)&gt;=BL39),FALSE)),BL39,"")</f>
        <v/>
      </c>
      <c r="Q39" s="41" t="str">
        <f>IF(OR(IFERROR(AND(VLOOKUP($E$2,Theme_Ranges[],2,0)&lt;=BM39,VLOOKUP($E$2,Theme_Ranges[],3,0)&gt;=BM39),FALSE),IFERROR(AND(VLOOKUP($E$3,Theme_Ranges[],2,0)&lt;=BM39,VLOOKUP($E$3,Theme_Ranges[],3,0)&gt;=BM39),FALSE)),BM39,"")</f>
        <v/>
      </c>
      <c r="R39" s="41" t="str">
        <f>IF(OR(IFERROR(AND(VLOOKUP($E$2,Theme_Ranges[],2,0)&lt;=BN39,VLOOKUP($E$2,Theme_Ranges[],3,0)&gt;=BN39),FALSE),IFERROR(AND(VLOOKUP($E$3,Theme_Ranges[],2,0)&lt;=BN39,VLOOKUP($E$3,Theme_Ranges[],3,0)&gt;=BN39),FALSE)),BN39,"")</f>
        <v/>
      </c>
      <c r="S39" s="41" t="str">
        <f>IF(OR(IFERROR(AND(VLOOKUP($E$2,Theme_Ranges[],2,0)&lt;=BO39,VLOOKUP($E$2,Theme_Ranges[],3,0)&gt;=BO39),FALSE),IFERROR(AND(VLOOKUP($E$3,Theme_Ranges[],2,0)&lt;=BO39,VLOOKUP($E$3,Theme_Ranges[],3,0)&gt;=BO39),FALSE)),BO39,"")</f>
        <v/>
      </c>
      <c r="T39" s="41" t="str">
        <f>IF(OR(IFERROR(AND(VLOOKUP($E$2,Theme_Ranges[],2,0)&lt;=BP39,VLOOKUP($E$2,Theme_Ranges[],3,0)&gt;=BP39),FALSE),IFERROR(AND(VLOOKUP($E$3,Theme_Ranges[],2,0)&lt;=BP39,VLOOKUP($E$3,Theme_Ranges[],3,0)&gt;=BP39),FALSE)),BP39,"")</f>
        <v/>
      </c>
      <c r="U39" s="41" t="str">
        <f>IF(OR(IFERROR(AND(VLOOKUP($E$2,Theme_Ranges[],2,0)&lt;=BQ39,VLOOKUP($E$2,Theme_Ranges[],3,0)&gt;=BQ39),FALSE),IFERROR(AND(VLOOKUP($E$3,Theme_Ranges[],2,0)&lt;=BQ39,VLOOKUP($E$3,Theme_Ranges[],3,0)&gt;=BQ39),FALSE)),BQ39,"")</f>
        <v/>
      </c>
      <c r="V39" s="41" t="str">
        <f>IF(OR(IFERROR(AND(VLOOKUP($E$2,Theme_Ranges[],2,0)&lt;=BR39,VLOOKUP($E$2,Theme_Ranges[],3,0)&gt;=BR39),FALSE),IFERROR(AND(VLOOKUP($E$3,Theme_Ranges[],2,0)&lt;=BR39,VLOOKUP($E$3,Theme_Ranges[],3,0)&gt;=BR39),FALSE)),BR39,"")</f>
        <v/>
      </c>
      <c r="W39" s="41" t="str">
        <f>IF(OR(IFERROR(AND(VLOOKUP($E$2,Theme_Ranges[],2,0)&lt;=BS39,VLOOKUP($E$2,Theme_Ranges[],3,0)&gt;=BS39),FALSE),IFERROR(AND(VLOOKUP($E$3,Theme_Ranges[],2,0)&lt;=BS39,VLOOKUP($E$3,Theme_Ranges[],3,0)&gt;=BS39),FALSE)),BS39,"")</f>
        <v/>
      </c>
      <c r="X39" s="41" t="str">
        <f>IF(OR(IFERROR(AND(VLOOKUP($E$2,Theme_Ranges[],2,0)&lt;=BT39,VLOOKUP($E$2,Theme_Ranges[],3,0)&gt;=BT39),FALSE),IFERROR(AND(VLOOKUP($E$3,Theme_Ranges[],2,0)&lt;=BT39,VLOOKUP($E$3,Theme_Ranges[],3,0)&gt;=BT39),FALSE)),BT39,"")</f>
        <v/>
      </c>
      <c r="Y39" s="41" t="str">
        <f>IF(OR(IFERROR(AND(VLOOKUP($E$2,Theme_Ranges[],2,0)&lt;=BU39,VLOOKUP($E$2,Theme_Ranges[],3,0)&gt;=BU39),FALSE),IFERROR(AND(VLOOKUP($E$3,Theme_Ranges[],2,0)&lt;=BU39,VLOOKUP($E$3,Theme_Ranges[],3,0)&gt;=BU39),FALSE)),BU39,"")</f>
        <v/>
      </c>
      <c r="Z39" s="41" t="str">
        <f>IF(OR(IFERROR(AND(VLOOKUP($E$2,Theme_Ranges[],2,0)&lt;=BV39,VLOOKUP($E$2,Theme_Ranges[],3,0)&gt;=BV39),FALSE),IFERROR(AND(VLOOKUP($E$3,Theme_Ranges[],2,0)&lt;=BV39,VLOOKUP($E$3,Theme_Ranges[],3,0)&gt;=BV39),FALSE)),BV39,"")</f>
        <v/>
      </c>
      <c r="AA39" s="41" t="str">
        <f>IF(OR(IFERROR(AND(VLOOKUP($E$2,Theme_Ranges[],2,0)&lt;=BW39,VLOOKUP($E$2,Theme_Ranges[],3,0)&gt;=BW39),FALSE),IFERROR(AND(VLOOKUP($E$3,Theme_Ranges[],2,0)&lt;=BW39,VLOOKUP($E$3,Theme_Ranges[],3,0)&gt;=BW39),FALSE)),BW39,"")</f>
        <v/>
      </c>
      <c r="AB39" s="41" t="str">
        <f>IF(OR(IFERROR(AND(VLOOKUP($E$2,Theme_Ranges[],2,0)&lt;=BX39,VLOOKUP($E$2,Theme_Ranges[],3,0)&gt;=BX39),FALSE),IFERROR(AND(VLOOKUP($E$3,Theme_Ranges[],2,0)&lt;=BX39,VLOOKUP($E$3,Theme_Ranges[],3,0)&gt;=BX39),FALSE)),BX39,"")</f>
        <v/>
      </c>
      <c r="AC39" s="41" t="str">
        <f>IF(OR(IFERROR(AND(VLOOKUP($E$2,Theme_Ranges[],2,0)&lt;=BY39,VLOOKUP($E$2,Theme_Ranges[],3,0)&gt;=BY39),FALSE),IFERROR(AND(VLOOKUP($E$3,Theme_Ranges[],2,0)&lt;=BY39,VLOOKUP($E$3,Theme_Ranges[],3,0)&gt;=BY39),FALSE)),BY39,"")</f>
        <v/>
      </c>
      <c r="AD39" s="41" t="str">
        <f>IF(OR(IFERROR(AND(VLOOKUP($E$2,Theme_Ranges[],2,0)&lt;=BZ39,VLOOKUP($E$2,Theme_Ranges[],3,0)&gt;=BZ39),FALSE),IFERROR(AND(VLOOKUP($E$3,Theme_Ranges[],2,0)&lt;=BZ39,VLOOKUP($E$3,Theme_Ranges[],3,0)&gt;=BZ39),FALSE)),BZ39,"")</f>
        <v/>
      </c>
      <c r="AE39" s="41" t="str">
        <f>IF(OR(IFERROR(AND(VLOOKUP($E$2,Theme_Ranges[],2,0)&lt;=CA39,VLOOKUP($E$2,Theme_Ranges[],3,0)&gt;=CA39),FALSE),IFERROR(AND(VLOOKUP($E$3,Theme_Ranges[],2,0)&lt;=CA39,VLOOKUP($E$3,Theme_Ranges[],3,0)&gt;=CA39),FALSE)),CA39,"")</f>
        <v/>
      </c>
      <c r="AF39" s="41" t="str">
        <f>IF(OR(IFERROR(AND(VLOOKUP($E$2,Theme_Ranges[],2,0)&lt;=CB39,VLOOKUP($E$2,Theme_Ranges[],3,0)&gt;=CB39),FALSE),IFERROR(AND(VLOOKUP($E$3,Theme_Ranges[],2,0)&lt;=CB39,VLOOKUP($E$3,Theme_Ranges[],3,0)&gt;=CB39),FALSE)),CB39,"")</f>
        <v/>
      </c>
      <c r="AG39" s="41" t="str">
        <f>IF(OR(IFERROR(AND(VLOOKUP($E$2,Theme_Ranges[],2,0)&lt;=CC39,VLOOKUP($E$2,Theme_Ranges[],3,0)&gt;=CC39),FALSE),IFERROR(AND(VLOOKUP($E$3,Theme_Ranges[],2,0)&lt;=CC39,VLOOKUP($E$3,Theme_Ranges[],3,0)&gt;=CC39),FALSE)),CC39,"")</f>
        <v/>
      </c>
      <c r="AH39" s="41" t="str">
        <f>IF(OR(IFERROR(AND(VLOOKUP($E$2,Theme_Ranges[],2,0)&lt;=CD39,VLOOKUP($E$2,Theme_Ranges[],3,0)&gt;=CD39),FALSE),IFERROR(AND(VLOOKUP($E$3,Theme_Ranges[],2,0)&lt;=CD39,VLOOKUP($E$3,Theme_Ranges[],3,0)&gt;=CD39),FALSE)),CD39,"")</f>
        <v/>
      </c>
      <c r="AI39" s="41" t="str">
        <f>IF(OR(IFERROR(AND(VLOOKUP($E$2,Theme_Ranges[],2,0)&lt;=CE39,VLOOKUP($E$2,Theme_Ranges[],3,0)&gt;=CE39),FALSE),IFERROR(AND(VLOOKUP($E$3,Theme_Ranges[],2,0)&lt;=CE39,VLOOKUP($E$3,Theme_Ranges[],3,0)&gt;=CE39),FALSE)),CE39,"")</f>
        <v/>
      </c>
      <c r="AJ39" s="41" t="str">
        <f>IF(OR(IFERROR(AND(VLOOKUP($E$2,Theme_Ranges[],2,0)&lt;=CF39,VLOOKUP($E$2,Theme_Ranges[],3,0)&gt;=CF39),FALSE),IFERROR(AND(VLOOKUP($E$3,Theme_Ranges[],2,0)&lt;=CF39,VLOOKUP($E$3,Theme_Ranges[],3,0)&gt;=CF39),FALSE)),CF39,"")</f>
        <v/>
      </c>
      <c r="AK39" s="41" t="str">
        <f>IF(OR(IFERROR(AND(VLOOKUP($E$2,Theme_Ranges[],2,0)&lt;=CG39,VLOOKUP($E$2,Theme_Ranges[],3,0)&gt;=CG39),FALSE),IFERROR(AND(VLOOKUP($E$3,Theme_Ranges[],2,0)&lt;=CG39,VLOOKUP($E$3,Theme_Ranges[],3,0)&gt;=CG39),FALSE)),CG39,"")</f>
        <v/>
      </c>
      <c r="AL39" s="41" t="str">
        <f>IF(OR(IFERROR(AND(VLOOKUP($E$2,Theme_Ranges[],2,0)&lt;=CH39,VLOOKUP($E$2,Theme_Ranges[],3,0)&gt;=CH39),FALSE),IFERROR(AND(VLOOKUP($E$3,Theme_Ranges[],2,0)&lt;=CH39,VLOOKUP($E$3,Theme_Ranges[],3,0)&gt;=CH39),FALSE)),CH39,"")</f>
        <v/>
      </c>
      <c r="AM39" s="41" t="str">
        <f>IF(OR(IFERROR(AND(VLOOKUP($E$2,Theme_Ranges[],2,0)&lt;=CI39,VLOOKUP($E$2,Theme_Ranges[],3,0)&gt;=CI39),FALSE),IFERROR(AND(VLOOKUP($E$3,Theme_Ranges[],2,0)&lt;=CI39,VLOOKUP($E$3,Theme_Ranges[],3,0)&gt;=CI39),FALSE)),CI39,"")</f>
        <v/>
      </c>
      <c r="AN39" s="41" t="str">
        <f>IF(OR(IFERROR(AND(VLOOKUP($E$2,Theme_Ranges[],2,0)&lt;=CJ39,VLOOKUP($E$2,Theme_Ranges[],3,0)&gt;=CJ39),FALSE),IFERROR(AND(VLOOKUP($E$3,Theme_Ranges[],2,0)&lt;=CJ39,VLOOKUP($E$3,Theme_Ranges[],3,0)&gt;=CJ39),FALSE)),CJ39,"")</f>
        <v/>
      </c>
      <c r="AO39" s="79"/>
      <c r="AP39" s="49" t="str">
        <f t="shared" si="46"/>
        <v/>
      </c>
      <c r="AQ39" s="50" t="str">
        <f t="shared" si="47"/>
        <v/>
      </c>
      <c r="AR39" s="50" t="str">
        <f t="shared" si="48"/>
        <v/>
      </c>
      <c r="AS39" s="51" t="str">
        <f t="shared" si="49"/>
        <v/>
      </c>
      <c r="AT39" s="40"/>
      <c r="AU39" s="40"/>
      <c r="AV39" s="5">
        <f>VLOOKUP($AV$8,Theme_Ranges[],3,0)</f>
        <v>5</v>
      </c>
      <c r="AW39" s="5">
        <f t="shared" si="50"/>
        <v>0</v>
      </c>
      <c r="AX39" s="5">
        <f t="shared" si="51"/>
        <v>0</v>
      </c>
      <c r="AY39" s="5">
        <f t="shared" si="52"/>
        <v>0</v>
      </c>
      <c r="AZ39" s="5">
        <f t="shared" si="53"/>
        <v>0</v>
      </c>
      <c r="BA39" s="5">
        <f t="shared" si="54"/>
        <v>0</v>
      </c>
      <c r="BB39" s="40"/>
      <c r="BC39" s="42" t="str">
        <f>IF($D39="","",VLOOKUP($A39&amp;G$6,Data_Table_1[[Full Name Theme Conc]:[Theme Ranking]],8,0))</f>
        <v/>
      </c>
      <c r="BD39" s="42" t="str">
        <f>IF($D39="","",VLOOKUP($A39&amp;H$6,Data_Table_1[[Full Name Theme Conc]:[Theme Ranking]],8,0))</f>
        <v/>
      </c>
      <c r="BE39" s="42" t="str">
        <f>IF($D39="","",VLOOKUP($A39&amp;I$6,Data_Table_1[[Full Name Theme Conc]:[Theme Ranking]],8,0))</f>
        <v/>
      </c>
      <c r="BF39" s="42" t="str">
        <f>IF($D39="","",VLOOKUP($A39&amp;J$6,Data_Table_1[[Full Name Theme Conc]:[Theme Ranking]],8,0))</f>
        <v/>
      </c>
      <c r="BG39" s="42" t="str">
        <f>IF($D39="","",VLOOKUP($A39&amp;K$6,Data_Table_1[[Full Name Theme Conc]:[Theme Ranking]],8,0))</f>
        <v/>
      </c>
      <c r="BH39" s="42" t="str">
        <f>IF($D39="","",VLOOKUP($A39&amp;L$6,Data_Table_1[[Full Name Theme Conc]:[Theme Ranking]],8,0))</f>
        <v/>
      </c>
      <c r="BI39" s="42" t="str">
        <f>IF($D39="","",VLOOKUP($A39&amp;M$6,Data_Table_1[[Full Name Theme Conc]:[Theme Ranking]],8,0))</f>
        <v/>
      </c>
      <c r="BJ39" s="42" t="str">
        <f>IF($D39="","",VLOOKUP($A39&amp;N$6,Data_Table_1[[Full Name Theme Conc]:[Theme Ranking]],8,0))</f>
        <v/>
      </c>
      <c r="BK39" s="42" t="str">
        <f>IF($D39="","",VLOOKUP($A39&amp;O$6,Data_Table_1[[Full Name Theme Conc]:[Theme Ranking]],8,0))</f>
        <v/>
      </c>
      <c r="BL39" s="42" t="str">
        <f>IF($D39="","",VLOOKUP($A39&amp;P$6,Data_Table_1[[Full Name Theme Conc]:[Theme Ranking]],8,0))</f>
        <v/>
      </c>
      <c r="BM39" s="42" t="str">
        <f>IF($D39="","",VLOOKUP($A39&amp;Q$6,Data_Table_1[[Full Name Theme Conc]:[Theme Ranking]],8,0))</f>
        <v/>
      </c>
      <c r="BN39" s="42" t="str">
        <f>IF($D39="","",VLOOKUP($A39&amp;R$6,Data_Table_1[[Full Name Theme Conc]:[Theme Ranking]],8,0))</f>
        <v/>
      </c>
      <c r="BO39" s="42" t="str">
        <f>IF($D39="","",VLOOKUP($A39&amp;S$6,Data_Table_1[[Full Name Theme Conc]:[Theme Ranking]],8,0))</f>
        <v/>
      </c>
      <c r="BP39" s="42" t="str">
        <f>IF($D39="","",VLOOKUP($A39&amp;T$6,Data_Table_1[[Full Name Theme Conc]:[Theme Ranking]],8,0))</f>
        <v/>
      </c>
      <c r="BQ39" s="42" t="str">
        <f>IF($D39="","",VLOOKUP($A39&amp;U$6,Data_Table_1[[Full Name Theme Conc]:[Theme Ranking]],8,0))</f>
        <v/>
      </c>
      <c r="BR39" s="42" t="str">
        <f>IF($D39="","",VLOOKUP($A39&amp;V$6,Data_Table_1[[Full Name Theme Conc]:[Theme Ranking]],8,0))</f>
        <v/>
      </c>
      <c r="BS39" s="42" t="str">
        <f>IF($D39="","",VLOOKUP($A39&amp;W$6,Data_Table_1[[Full Name Theme Conc]:[Theme Ranking]],8,0))</f>
        <v/>
      </c>
      <c r="BT39" s="42" t="str">
        <f>IF($D39="","",VLOOKUP($A39&amp;X$6,Data_Table_1[[Full Name Theme Conc]:[Theme Ranking]],8,0))</f>
        <v/>
      </c>
      <c r="BU39" s="42" t="str">
        <f>IF($D39="","",VLOOKUP($A39&amp;Y$6,Data_Table_1[[Full Name Theme Conc]:[Theme Ranking]],8,0))</f>
        <v/>
      </c>
      <c r="BV39" s="42" t="str">
        <f>IF($D39="","",VLOOKUP($A39&amp;Z$6,Data_Table_1[[Full Name Theme Conc]:[Theme Ranking]],8,0))</f>
        <v/>
      </c>
      <c r="BW39" s="42" t="str">
        <f>IF($D39="","",VLOOKUP($A39&amp;AA$6,Data_Table_1[[Full Name Theme Conc]:[Theme Ranking]],8,0))</f>
        <v/>
      </c>
      <c r="BX39" s="42" t="str">
        <f>IF($D39="","",VLOOKUP($A39&amp;AB$6,Data_Table_1[[Full Name Theme Conc]:[Theme Ranking]],8,0))</f>
        <v/>
      </c>
      <c r="BY39" s="42" t="str">
        <f>IF($D39="","",VLOOKUP($A39&amp;AC$6,Data_Table_1[[Full Name Theme Conc]:[Theme Ranking]],8,0))</f>
        <v/>
      </c>
      <c r="BZ39" s="42" t="str">
        <f>IF($D39="","",VLOOKUP($A39&amp;AD$6,Data_Table_1[[Full Name Theme Conc]:[Theme Ranking]],8,0))</f>
        <v/>
      </c>
      <c r="CA39" s="42" t="str">
        <f>IF($D39="","",VLOOKUP($A39&amp;AE$6,Data_Table_1[[Full Name Theme Conc]:[Theme Ranking]],8,0))</f>
        <v/>
      </c>
      <c r="CB39" s="42" t="str">
        <f>IF($D39="","",VLOOKUP($A39&amp;AF$6,Data_Table_1[[Full Name Theme Conc]:[Theme Ranking]],8,0))</f>
        <v/>
      </c>
      <c r="CC39" s="42" t="str">
        <f>IF($D39="","",VLOOKUP($A39&amp;AG$6,Data_Table_1[[Full Name Theme Conc]:[Theme Ranking]],8,0))</f>
        <v/>
      </c>
      <c r="CD39" s="42" t="str">
        <f>IF($D39="","",VLOOKUP($A39&amp;AH$6,Data_Table_1[[Full Name Theme Conc]:[Theme Ranking]],8,0))</f>
        <v/>
      </c>
      <c r="CE39" s="42" t="str">
        <f>IF($D39="","",VLOOKUP($A39&amp;AI$6,Data_Table_1[[Full Name Theme Conc]:[Theme Ranking]],8,0))</f>
        <v/>
      </c>
      <c r="CF39" s="42" t="str">
        <f>IF($D39="","",VLOOKUP($A39&amp;AJ$6,Data_Table_1[[Full Name Theme Conc]:[Theme Ranking]],8,0))</f>
        <v/>
      </c>
      <c r="CG39" s="42" t="str">
        <f>IF($D39="","",VLOOKUP($A39&amp;AK$6,Data_Table_1[[Full Name Theme Conc]:[Theme Ranking]],8,0))</f>
        <v/>
      </c>
      <c r="CH39" s="42" t="str">
        <f>IF($D39="","",VLOOKUP($A39&amp;AL$6,Data_Table_1[[Full Name Theme Conc]:[Theme Ranking]],8,0))</f>
        <v/>
      </c>
      <c r="CI39" s="42" t="str">
        <f>IF($D39="","",VLOOKUP($A39&amp;AM$6,Data_Table_1[[Full Name Theme Conc]:[Theme Ranking]],8,0))</f>
        <v/>
      </c>
      <c r="CJ39" s="42" t="str">
        <f>IF($D39="","",VLOOKUP($A39&amp;AN$6,Data_Table_1[[Full Name Theme Conc]:[Theme Ranking]],8,0))</f>
        <v/>
      </c>
      <c r="CM39" s="42" t="str">
        <f>IF(AND(VLOOKUP($E$2,Theme_Ranges[],2,0)&lt;=BC39,VLOOKUP($E$2,Theme_Ranges[],3,0)&gt;=BC39),BC39,"")</f>
        <v/>
      </c>
      <c r="CN39" s="42" t="str">
        <f>IF(AND(VLOOKUP($E$2,Theme_Ranges[],2,0)&lt;=BD39,VLOOKUP($E$2,Theme_Ranges[],3,0)&gt;=BD39),BD39,"")</f>
        <v/>
      </c>
      <c r="CO39" s="42" t="str">
        <f>IF(AND(VLOOKUP($E$2,Theme_Ranges[],2,0)&lt;=BE39,VLOOKUP($E$2,Theme_Ranges[],3,0)&gt;=BE39),BE39,"")</f>
        <v/>
      </c>
      <c r="CP39" s="42" t="str">
        <f>IF(AND(VLOOKUP($E$2,Theme_Ranges[],2,0)&lt;=BF39,VLOOKUP($E$2,Theme_Ranges[],3,0)&gt;=BF39),BF39,"")</f>
        <v/>
      </c>
      <c r="CQ39" s="42" t="str">
        <f>IF(AND(VLOOKUP($E$2,Theme_Ranges[],2,0)&lt;=BG39,VLOOKUP($E$2,Theme_Ranges[],3,0)&gt;=BG39),BG39,"")</f>
        <v/>
      </c>
      <c r="CR39" s="42" t="str">
        <f>IF(AND(VLOOKUP($E$2,Theme_Ranges[],2,0)&lt;=BH39,VLOOKUP($E$2,Theme_Ranges[],3,0)&gt;=BH39),BH39,"")</f>
        <v/>
      </c>
      <c r="CS39" s="42" t="str">
        <f>IF(AND(VLOOKUP($E$2,Theme_Ranges[],2,0)&lt;=BI39,VLOOKUP($E$2,Theme_Ranges[],3,0)&gt;=BI39),BI39,"")</f>
        <v/>
      </c>
      <c r="CT39" s="42" t="str">
        <f>IF(AND(VLOOKUP($E$2,Theme_Ranges[],2,0)&lt;=BJ39,VLOOKUP($E$2,Theme_Ranges[],3,0)&gt;=BJ39),BJ39,"")</f>
        <v/>
      </c>
      <c r="CU39" s="42" t="str">
        <f>IF(AND(VLOOKUP($E$2,Theme_Ranges[],2,0)&lt;=BK39,VLOOKUP($E$2,Theme_Ranges[],3,0)&gt;=BK39),BK39,"")</f>
        <v/>
      </c>
      <c r="CV39" s="42" t="str">
        <f>IF(AND(VLOOKUP($E$2,Theme_Ranges[],2,0)&lt;=BL39,VLOOKUP($E$2,Theme_Ranges[],3,0)&gt;=BL39),BL39,"")</f>
        <v/>
      </c>
      <c r="CW39" s="42" t="str">
        <f>IF(AND(VLOOKUP($E$2,Theme_Ranges[],2,0)&lt;=BM39,VLOOKUP($E$2,Theme_Ranges[],3,0)&gt;=BM39),BM39,"")</f>
        <v/>
      </c>
      <c r="CX39" s="42" t="str">
        <f>IF(AND(VLOOKUP($E$2,Theme_Ranges[],2,0)&lt;=BN39,VLOOKUP($E$2,Theme_Ranges[],3,0)&gt;=BN39),BN39,"")</f>
        <v/>
      </c>
      <c r="CY39" s="42" t="str">
        <f>IF(AND(VLOOKUP($E$2,Theme_Ranges[],2,0)&lt;=BO39,VLOOKUP($E$2,Theme_Ranges[],3,0)&gt;=BO39),BO39,"")</f>
        <v/>
      </c>
      <c r="CZ39" s="42" t="str">
        <f>IF(AND(VLOOKUP($E$2,Theme_Ranges[],2,0)&lt;=BP39,VLOOKUP($E$2,Theme_Ranges[],3,0)&gt;=BP39),BP39,"")</f>
        <v/>
      </c>
      <c r="DA39" s="42" t="str">
        <f>IF(AND(VLOOKUP($E$2,Theme_Ranges[],2,0)&lt;=BQ39,VLOOKUP($E$2,Theme_Ranges[],3,0)&gt;=BQ39),BQ39,"")</f>
        <v/>
      </c>
      <c r="DB39" s="42" t="str">
        <f>IF(AND(VLOOKUP($E$2,Theme_Ranges[],2,0)&lt;=BR39,VLOOKUP($E$2,Theme_Ranges[],3,0)&gt;=BR39),BR39,"")</f>
        <v/>
      </c>
      <c r="DC39" s="42" t="str">
        <f>IF(AND(VLOOKUP($E$2,Theme_Ranges[],2,0)&lt;=BS39,VLOOKUP($E$2,Theme_Ranges[],3,0)&gt;=BS39),BS39,"")</f>
        <v/>
      </c>
      <c r="DD39" s="42" t="str">
        <f>IF(AND(VLOOKUP($E$2,Theme_Ranges[],2,0)&lt;=BT39,VLOOKUP($E$2,Theme_Ranges[],3,0)&gt;=BT39),BT39,"")</f>
        <v/>
      </c>
      <c r="DE39" s="42" t="str">
        <f>IF(AND(VLOOKUP($E$2,Theme_Ranges[],2,0)&lt;=BU39,VLOOKUP($E$2,Theme_Ranges[],3,0)&gt;=BU39),BU39,"")</f>
        <v/>
      </c>
      <c r="DF39" s="42" t="str">
        <f>IF(AND(VLOOKUP($E$2,Theme_Ranges[],2,0)&lt;=BV39,VLOOKUP($E$2,Theme_Ranges[],3,0)&gt;=BV39),BV39,"")</f>
        <v/>
      </c>
      <c r="DG39" s="42" t="str">
        <f>IF(AND(VLOOKUP($E$2,Theme_Ranges[],2,0)&lt;=BW39,VLOOKUP($E$2,Theme_Ranges[],3,0)&gt;=BW39),BW39,"")</f>
        <v/>
      </c>
      <c r="DH39" s="42" t="str">
        <f>IF(AND(VLOOKUP($E$2,Theme_Ranges[],2,0)&lt;=BX39,VLOOKUP($E$2,Theme_Ranges[],3,0)&gt;=BX39),BX39,"")</f>
        <v/>
      </c>
      <c r="DI39" s="42" t="str">
        <f>IF(AND(VLOOKUP($E$2,Theme_Ranges[],2,0)&lt;=BY39,VLOOKUP($E$2,Theme_Ranges[],3,0)&gt;=BY39),BY39,"")</f>
        <v/>
      </c>
      <c r="DJ39" s="42" t="str">
        <f>IF(AND(VLOOKUP($E$2,Theme_Ranges[],2,0)&lt;=BZ39,VLOOKUP($E$2,Theme_Ranges[],3,0)&gt;=BZ39),BZ39,"")</f>
        <v/>
      </c>
      <c r="DK39" s="42" t="str">
        <f>IF(AND(VLOOKUP($E$2,Theme_Ranges[],2,0)&lt;=CA39,VLOOKUP($E$2,Theme_Ranges[],3,0)&gt;=CA39),CA39,"")</f>
        <v/>
      </c>
      <c r="DL39" s="42" t="str">
        <f>IF(AND(VLOOKUP($E$2,Theme_Ranges[],2,0)&lt;=CB39,VLOOKUP($E$2,Theme_Ranges[],3,0)&gt;=CB39),CB39,"")</f>
        <v/>
      </c>
      <c r="DM39" s="42" t="str">
        <f>IF(AND(VLOOKUP($E$2,Theme_Ranges[],2,0)&lt;=CC39,VLOOKUP($E$2,Theme_Ranges[],3,0)&gt;=CC39),CC39,"")</f>
        <v/>
      </c>
      <c r="DN39" s="42" t="str">
        <f>IF(AND(VLOOKUP($E$2,Theme_Ranges[],2,0)&lt;=CD39,VLOOKUP($E$2,Theme_Ranges[],3,0)&gt;=CD39),CD39,"")</f>
        <v/>
      </c>
      <c r="DO39" s="42" t="str">
        <f>IF(AND(VLOOKUP($E$2,Theme_Ranges[],2,0)&lt;=CE39,VLOOKUP($E$2,Theme_Ranges[],3,0)&gt;=CE39),CE39,"")</f>
        <v/>
      </c>
      <c r="DP39" s="42" t="str">
        <f>IF(AND(VLOOKUP($E$2,Theme_Ranges[],2,0)&lt;=CF39,VLOOKUP($E$2,Theme_Ranges[],3,0)&gt;=CF39),CF39,"")</f>
        <v/>
      </c>
      <c r="DQ39" s="42" t="str">
        <f>IF(AND(VLOOKUP($E$2,Theme_Ranges[],2,0)&lt;=CG39,VLOOKUP($E$2,Theme_Ranges[],3,0)&gt;=CG39),CG39,"")</f>
        <v/>
      </c>
      <c r="DR39" s="42" t="str">
        <f>IF(AND(VLOOKUP($E$2,Theme_Ranges[],2,0)&lt;=CH39,VLOOKUP($E$2,Theme_Ranges[],3,0)&gt;=CH39),CH39,"")</f>
        <v/>
      </c>
      <c r="DS39" s="42" t="str">
        <f>IF(AND(VLOOKUP($E$2,Theme_Ranges[],2,0)&lt;=CI39,VLOOKUP($E$2,Theme_Ranges[],3,0)&gt;=CI39),CI39,"")</f>
        <v/>
      </c>
      <c r="DT39" s="42" t="str">
        <f>IF(AND(VLOOKUP($E$2,Theme_Ranges[],2,0)&lt;=CJ39,VLOOKUP($E$2,Theme_Ranges[],3,0)&gt;=CJ39),CJ39,"")</f>
        <v/>
      </c>
    </row>
    <row r="40" spans="1:124" ht="19.2" x14ac:dyDescent="0.5">
      <c r="A40" s="38" t="str">
        <f t="shared" si="36"/>
        <v xml:space="preserve"> </v>
      </c>
      <c r="B40" s="39" t="str">
        <f>IF('Raw Data'!B35="","",'Raw Data'!B35)</f>
        <v/>
      </c>
      <c r="C40" s="39" t="str">
        <f>IF('Raw Data'!C35="","",'Raw Data'!C35)</f>
        <v/>
      </c>
      <c r="D40" s="39" t="str">
        <f>IF('Raw Data'!D35="","",'Raw Data'!D35)</f>
        <v/>
      </c>
      <c r="E40" s="39" t="str">
        <f>IF('Raw Data'!E35="","",'Raw Data'!E35)</f>
        <v/>
      </c>
      <c r="F40" s="71"/>
      <c r="G40" s="41" t="str">
        <f>IF(OR(IFERROR(AND(VLOOKUP($E$2,Theme_Ranges[],2,0)&lt;=BC40,VLOOKUP($E$2,Theme_Ranges[],3,0)&gt;=BC40),FALSE),IFERROR(AND(VLOOKUP($E$3,Theme_Ranges[],2,0)&lt;=BC40,VLOOKUP($E$3,Theme_Ranges[],3,0)&gt;=BC40),FALSE)),BC40,"")</f>
        <v/>
      </c>
      <c r="H40" s="41" t="str">
        <f>IF(OR(IFERROR(AND(VLOOKUP($E$2,Theme_Ranges[],2,0)&lt;=BD40,VLOOKUP($E$2,Theme_Ranges[],3,0)&gt;=BD40),FALSE),IFERROR(AND(VLOOKUP($E$3,Theme_Ranges[],2,0)&lt;=BD40,VLOOKUP($E$3,Theme_Ranges[],3,0)&gt;=BD40),FALSE)),BD40,"")</f>
        <v/>
      </c>
      <c r="I40" s="41" t="str">
        <f>IF(OR(IFERROR(AND(VLOOKUP($E$2,Theme_Ranges[],2,0)&lt;=BE40,VLOOKUP($E$2,Theme_Ranges[],3,0)&gt;=BE40),FALSE),IFERROR(AND(VLOOKUP($E$3,Theme_Ranges[],2,0)&lt;=BE40,VLOOKUP($E$3,Theme_Ranges[],3,0)&gt;=BE40),FALSE)),BE40,"")</f>
        <v/>
      </c>
      <c r="J40" s="41" t="str">
        <f>IF(OR(IFERROR(AND(VLOOKUP($E$2,Theme_Ranges[],2,0)&lt;=BF40,VLOOKUP($E$2,Theme_Ranges[],3,0)&gt;=BF40),FALSE),IFERROR(AND(VLOOKUP($E$3,Theme_Ranges[],2,0)&lt;=BF40,VLOOKUP($E$3,Theme_Ranges[],3,0)&gt;=BF40),FALSE)),BF40,"")</f>
        <v/>
      </c>
      <c r="K40" s="41" t="str">
        <f>IF(OR(IFERROR(AND(VLOOKUP($E$2,Theme_Ranges[],2,0)&lt;=BG40,VLOOKUP($E$2,Theme_Ranges[],3,0)&gt;=BG40),FALSE),IFERROR(AND(VLOOKUP($E$3,Theme_Ranges[],2,0)&lt;=BG40,VLOOKUP($E$3,Theme_Ranges[],3,0)&gt;=BG40),FALSE)),BG40,"")</f>
        <v/>
      </c>
      <c r="L40" s="41" t="str">
        <f>IF(OR(IFERROR(AND(VLOOKUP($E$2,Theme_Ranges[],2,0)&lt;=BH40,VLOOKUP($E$2,Theme_Ranges[],3,0)&gt;=BH40),FALSE),IFERROR(AND(VLOOKUP($E$3,Theme_Ranges[],2,0)&lt;=BH40,VLOOKUP($E$3,Theme_Ranges[],3,0)&gt;=BH40),FALSE)),BH40,"")</f>
        <v/>
      </c>
      <c r="M40" s="41" t="str">
        <f>IF(OR(IFERROR(AND(VLOOKUP($E$2,Theme_Ranges[],2,0)&lt;=BI40,VLOOKUP($E$2,Theme_Ranges[],3,0)&gt;=BI40),FALSE),IFERROR(AND(VLOOKUP($E$3,Theme_Ranges[],2,0)&lt;=BI40,VLOOKUP($E$3,Theme_Ranges[],3,0)&gt;=BI40),FALSE)),BI40,"")</f>
        <v/>
      </c>
      <c r="N40" s="41" t="str">
        <f>IF(OR(IFERROR(AND(VLOOKUP($E$2,Theme_Ranges[],2,0)&lt;=BJ40,VLOOKUP($E$2,Theme_Ranges[],3,0)&gt;=BJ40),FALSE),IFERROR(AND(VLOOKUP($E$3,Theme_Ranges[],2,0)&lt;=BJ40,VLOOKUP($E$3,Theme_Ranges[],3,0)&gt;=BJ40),FALSE)),BJ40,"")</f>
        <v/>
      </c>
      <c r="O40" s="41" t="str">
        <f>IF(OR(IFERROR(AND(VLOOKUP($E$2,Theme_Ranges[],2,0)&lt;=BK40,VLOOKUP($E$2,Theme_Ranges[],3,0)&gt;=BK40),FALSE),IFERROR(AND(VLOOKUP($E$3,Theme_Ranges[],2,0)&lt;=BK40,VLOOKUP($E$3,Theme_Ranges[],3,0)&gt;=BK40),FALSE)),BK40,"")</f>
        <v/>
      </c>
      <c r="P40" s="41" t="str">
        <f>IF(OR(IFERROR(AND(VLOOKUP($E$2,Theme_Ranges[],2,0)&lt;=BL40,VLOOKUP($E$2,Theme_Ranges[],3,0)&gt;=BL40),FALSE),IFERROR(AND(VLOOKUP($E$3,Theme_Ranges[],2,0)&lt;=BL40,VLOOKUP($E$3,Theme_Ranges[],3,0)&gt;=BL40),FALSE)),BL40,"")</f>
        <v/>
      </c>
      <c r="Q40" s="41" t="str">
        <f>IF(OR(IFERROR(AND(VLOOKUP($E$2,Theme_Ranges[],2,0)&lt;=BM40,VLOOKUP($E$2,Theme_Ranges[],3,0)&gt;=BM40),FALSE),IFERROR(AND(VLOOKUP($E$3,Theme_Ranges[],2,0)&lt;=BM40,VLOOKUP($E$3,Theme_Ranges[],3,0)&gt;=BM40),FALSE)),BM40,"")</f>
        <v/>
      </c>
      <c r="R40" s="41" t="str">
        <f>IF(OR(IFERROR(AND(VLOOKUP($E$2,Theme_Ranges[],2,0)&lt;=BN40,VLOOKUP($E$2,Theme_Ranges[],3,0)&gt;=BN40),FALSE),IFERROR(AND(VLOOKUP($E$3,Theme_Ranges[],2,0)&lt;=BN40,VLOOKUP($E$3,Theme_Ranges[],3,0)&gt;=BN40),FALSE)),BN40,"")</f>
        <v/>
      </c>
      <c r="S40" s="41" t="str">
        <f>IF(OR(IFERROR(AND(VLOOKUP($E$2,Theme_Ranges[],2,0)&lt;=BO40,VLOOKUP($E$2,Theme_Ranges[],3,0)&gt;=BO40),FALSE),IFERROR(AND(VLOOKUP($E$3,Theme_Ranges[],2,0)&lt;=BO40,VLOOKUP($E$3,Theme_Ranges[],3,0)&gt;=BO40),FALSE)),BO40,"")</f>
        <v/>
      </c>
      <c r="T40" s="41" t="str">
        <f>IF(OR(IFERROR(AND(VLOOKUP($E$2,Theme_Ranges[],2,0)&lt;=BP40,VLOOKUP($E$2,Theme_Ranges[],3,0)&gt;=BP40),FALSE),IFERROR(AND(VLOOKUP($E$3,Theme_Ranges[],2,0)&lt;=BP40,VLOOKUP($E$3,Theme_Ranges[],3,0)&gt;=BP40),FALSE)),BP40,"")</f>
        <v/>
      </c>
      <c r="U40" s="41" t="str">
        <f>IF(OR(IFERROR(AND(VLOOKUP($E$2,Theme_Ranges[],2,0)&lt;=BQ40,VLOOKUP($E$2,Theme_Ranges[],3,0)&gt;=BQ40),FALSE),IFERROR(AND(VLOOKUP($E$3,Theme_Ranges[],2,0)&lt;=BQ40,VLOOKUP($E$3,Theme_Ranges[],3,0)&gt;=BQ40),FALSE)),BQ40,"")</f>
        <v/>
      </c>
      <c r="V40" s="41" t="str">
        <f>IF(OR(IFERROR(AND(VLOOKUP($E$2,Theme_Ranges[],2,0)&lt;=BR40,VLOOKUP($E$2,Theme_Ranges[],3,0)&gt;=BR40),FALSE),IFERROR(AND(VLOOKUP($E$3,Theme_Ranges[],2,0)&lt;=BR40,VLOOKUP($E$3,Theme_Ranges[],3,0)&gt;=BR40),FALSE)),BR40,"")</f>
        <v/>
      </c>
      <c r="W40" s="41" t="str">
        <f>IF(OR(IFERROR(AND(VLOOKUP($E$2,Theme_Ranges[],2,0)&lt;=BS40,VLOOKUP($E$2,Theme_Ranges[],3,0)&gt;=BS40),FALSE),IFERROR(AND(VLOOKUP($E$3,Theme_Ranges[],2,0)&lt;=BS40,VLOOKUP($E$3,Theme_Ranges[],3,0)&gt;=BS40),FALSE)),BS40,"")</f>
        <v/>
      </c>
      <c r="X40" s="41" t="str">
        <f>IF(OR(IFERROR(AND(VLOOKUP($E$2,Theme_Ranges[],2,0)&lt;=BT40,VLOOKUP($E$2,Theme_Ranges[],3,0)&gt;=BT40),FALSE),IFERROR(AND(VLOOKUP($E$3,Theme_Ranges[],2,0)&lt;=BT40,VLOOKUP($E$3,Theme_Ranges[],3,0)&gt;=BT40),FALSE)),BT40,"")</f>
        <v/>
      </c>
      <c r="Y40" s="41" t="str">
        <f>IF(OR(IFERROR(AND(VLOOKUP($E$2,Theme_Ranges[],2,0)&lt;=BU40,VLOOKUP($E$2,Theme_Ranges[],3,0)&gt;=BU40),FALSE),IFERROR(AND(VLOOKUP($E$3,Theme_Ranges[],2,0)&lt;=BU40,VLOOKUP($E$3,Theme_Ranges[],3,0)&gt;=BU40),FALSE)),BU40,"")</f>
        <v/>
      </c>
      <c r="Z40" s="41" t="str">
        <f>IF(OR(IFERROR(AND(VLOOKUP($E$2,Theme_Ranges[],2,0)&lt;=BV40,VLOOKUP($E$2,Theme_Ranges[],3,0)&gt;=BV40),FALSE),IFERROR(AND(VLOOKUP($E$3,Theme_Ranges[],2,0)&lt;=BV40,VLOOKUP($E$3,Theme_Ranges[],3,0)&gt;=BV40),FALSE)),BV40,"")</f>
        <v/>
      </c>
      <c r="AA40" s="41" t="str">
        <f>IF(OR(IFERROR(AND(VLOOKUP($E$2,Theme_Ranges[],2,0)&lt;=BW40,VLOOKUP($E$2,Theme_Ranges[],3,0)&gt;=BW40),FALSE),IFERROR(AND(VLOOKUP($E$3,Theme_Ranges[],2,0)&lt;=BW40,VLOOKUP($E$3,Theme_Ranges[],3,0)&gt;=BW40),FALSE)),BW40,"")</f>
        <v/>
      </c>
      <c r="AB40" s="41" t="str">
        <f>IF(OR(IFERROR(AND(VLOOKUP($E$2,Theme_Ranges[],2,0)&lt;=BX40,VLOOKUP($E$2,Theme_Ranges[],3,0)&gt;=BX40),FALSE),IFERROR(AND(VLOOKUP($E$3,Theme_Ranges[],2,0)&lt;=BX40,VLOOKUP($E$3,Theme_Ranges[],3,0)&gt;=BX40),FALSE)),BX40,"")</f>
        <v/>
      </c>
      <c r="AC40" s="41" t="str">
        <f>IF(OR(IFERROR(AND(VLOOKUP($E$2,Theme_Ranges[],2,0)&lt;=BY40,VLOOKUP($E$2,Theme_Ranges[],3,0)&gt;=BY40),FALSE),IFERROR(AND(VLOOKUP($E$3,Theme_Ranges[],2,0)&lt;=BY40,VLOOKUP($E$3,Theme_Ranges[],3,0)&gt;=BY40),FALSE)),BY40,"")</f>
        <v/>
      </c>
      <c r="AD40" s="41" t="str">
        <f>IF(OR(IFERROR(AND(VLOOKUP($E$2,Theme_Ranges[],2,0)&lt;=BZ40,VLOOKUP($E$2,Theme_Ranges[],3,0)&gt;=BZ40),FALSE),IFERROR(AND(VLOOKUP($E$3,Theme_Ranges[],2,0)&lt;=BZ40,VLOOKUP($E$3,Theme_Ranges[],3,0)&gt;=BZ40),FALSE)),BZ40,"")</f>
        <v/>
      </c>
      <c r="AE40" s="41" t="str">
        <f>IF(OR(IFERROR(AND(VLOOKUP($E$2,Theme_Ranges[],2,0)&lt;=CA40,VLOOKUP($E$2,Theme_Ranges[],3,0)&gt;=CA40),FALSE),IFERROR(AND(VLOOKUP($E$3,Theme_Ranges[],2,0)&lt;=CA40,VLOOKUP($E$3,Theme_Ranges[],3,0)&gt;=CA40),FALSE)),CA40,"")</f>
        <v/>
      </c>
      <c r="AF40" s="41" t="str">
        <f>IF(OR(IFERROR(AND(VLOOKUP($E$2,Theme_Ranges[],2,0)&lt;=CB40,VLOOKUP($E$2,Theme_Ranges[],3,0)&gt;=CB40),FALSE),IFERROR(AND(VLOOKUP($E$3,Theme_Ranges[],2,0)&lt;=CB40,VLOOKUP($E$3,Theme_Ranges[],3,0)&gt;=CB40),FALSE)),CB40,"")</f>
        <v/>
      </c>
      <c r="AG40" s="41" t="str">
        <f>IF(OR(IFERROR(AND(VLOOKUP($E$2,Theme_Ranges[],2,0)&lt;=CC40,VLOOKUP($E$2,Theme_Ranges[],3,0)&gt;=CC40),FALSE),IFERROR(AND(VLOOKUP($E$3,Theme_Ranges[],2,0)&lt;=CC40,VLOOKUP($E$3,Theme_Ranges[],3,0)&gt;=CC40),FALSE)),CC40,"")</f>
        <v/>
      </c>
      <c r="AH40" s="41" t="str">
        <f>IF(OR(IFERROR(AND(VLOOKUP($E$2,Theme_Ranges[],2,0)&lt;=CD40,VLOOKUP($E$2,Theme_Ranges[],3,0)&gt;=CD40),FALSE),IFERROR(AND(VLOOKUP($E$3,Theme_Ranges[],2,0)&lt;=CD40,VLOOKUP($E$3,Theme_Ranges[],3,0)&gt;=CD40),FALSE)),CD40,"")</f>
        <v/>
      </c>
      <c r="AI40" s="41" t="str">
        <f>IF(OR(IFERROR(AND(VLOOKUP($E$2,Theme_Ranges[],2,0)&lt;=CE40,VLOOKUP($E$2,Theme_Ranges[],3,0)&gt;=CE40),FALSE),IFERROR(AND(VLOOKUP($E$3,Theme_Ranges[],2,0)&lt;=CE40,VLOOKUP($E$3,Theme_Ranges[],3,0)&gt;=CE40),FALSE)),CE40,"")</f>
        <v/>
      </c>
      <c r="AJ40" s="41" t="str">
        <f>IF(OR(IFERROR(AND(VLOOKUP($E$2,Theme_Ranges[],2,0)&lt;=CF40,VLOOKUP($E$2,Theme_Ranges[],3,0)&gt;=CF40),FALSE),IFERROR(AND(VLOOKUP($E$3,Theme_Ranges[],2,0)&lt;=CF40,VLOOKUP($E$3,Theme_Ranges[],3,0)&gt;=CF40),FALSE)),CF40,"")</f>
        <v/>
      </c>
      <c r="AK40" s="41" t="str">
        <f>IF(OR(IFERROR(AND(VLOOKUP($E$2,Theme_Ranges[],2,0)&lt;=CG40,VLOOKUP($E$2,Theme_Ranges[],3,0)&gt;=CG40),FALSE),IFERROR(AND(VLOOKUP($E$3,Theme_Ranges[],2,0)&lt;=CG40,VLOOKUP($E$3,Theme_Ranges[],3,0)&gt;=CG40),FALSE)),CG40,"")</f>
        <v/>
      </c>
      <c r="AL40" s="41" t="str">
        <f>IF(OR(IFERROR(AND(VLOOKUP($E$2,Theme_Ranges[],2,0)&lt;=CH40,VLOOKUP($E$2,Theme_Ranges[],3,0)&gt;=CH40),FALSE),IFERROR(AND(VLOOKUP($E$3,Theme_Ranges[],2,0)&lt;=CH40,VLOOKUP($E$3,Theme_Ranges[],3,0)&gt;=CH40),FALSE)),CH40,"")</f>
        <v/>
      </c>
      <c r="AM40" s="41" t="str">
        <f>IF(OR(IFERROR(AND(VLOOKUP($E$2,Theme_Ranges[],2,0)&lt;=CI40,VLOOKUP($E$2,Theme_Ranges[],3,0)&gt;=CI40),FALSE),IFERROR(AND(VLOOKUP($E$3,Theme_Ranges[],2,0)&lt;=CI40,VLOOKUP($E$3,Theme_Ranges[],3,0)&gt;=CI40),FALSE)),CI40,"")</f>
        <v/>
      </c>
      <c r="AN40" s="41" t="str">
        <f>IF(OR(IFERROR(AND(VLOOKUP($E$2,Theme_Ranges[],2,0)&lt;=CJ40,VLOOKUP($E$2,Theme_Ranges[],3,0)&gt;=CJ40),FALSE),IFERROR(AND(VLOOKUP($E$3,Theme_Ranges[],2,0)&lt;=CJ40,VLOOKUP($E$3,Theme_Ranges[],3,0)&gt;=CJ40),FALSE)),CJ40,"")</f>
        <v/>
      </c>
      <c r="AO40" s="79"/>
      <c r="AP40" s="49" t="str">
        <f t="shared" si="46"/>
        <v/>
      </c>
      <c r="AQ40" s="50" t="str">
        <f t="shared" si="47"/>
        <v/>
      </c>
      <c r="AR40" s="50" t="str">
        <f t="shared" si="48"/>
        <v/>
      </c>
      <c r="AS40" s="51" t="str">
        <f t="shared" si="49"/>
        <v/>
      </c>
      <c r="AT40" s="40"/>
      <c r="AU40" s="40"/>
      <c r="AV40" s="5">
        <f>VLOOKUP($AV$8,Theme_Ranges[],3,0)</f>
        <v>5</v>
      </c>
      <c r="AW40" s="5">
        <f t="shared" si="50"/>
        <v>0</v>
      </c>
      <c r="AX40" s="5">
        <f t="shared" si="51"/>
        <v>0</v>
      </c>
      <c r="AY40" s="5">
        <f t="shared" si="52"/>
        <v>0</v>
      </c>
      <c r="AZ40" s="5">
        <f t="shared" si="53"/>
        <v>0</v>
      </c>
      <c r="BA40" s="5">
        <f t="shared" si="54"/>
        <v>0</v>
      </c>
      <c r="BB40" s="40"/>
      <c r="BC40" s="42" t="str">
        <f>IF($D40="","",VLOOKUP($A40&amp;G$6,Data_Table_1[[Full Name Theme Conc]:[Theme Ranking]],8,0))</f>
        <v/>
      </c>
      <c r="BD40" s="42" t="str">
        <f>IF($D40="","",VLOOKUP($A40&amp;H$6,Data_Table_1[[Full Name Theme Conc]:[Theme Ranking]],8,0))</f>
        <v/>
      </c>
      <c r="BE40" s="42" t="str">
        <f>IF($D40="","",VLOOKUP($A40&amp;I$6,Data_Table_1[[Full Name Theme Conc]:[Theme Ranking]],8,0))</f>
        <v/>
      </c>
      <c r="BF40" s="42" t="str">
        <f>IF($D40="","",VLOOKUP($A40&amp;J$6,Data_Table_1[[Full Name Theme Conc]:[Theme Ranking]],8,0))</f>
        <v/>
      </c>
      <c r="BG40" s="42" t="str">
        <f>IF($D40="","",VLOOKUP($A40&amp;K$6,Data_Table_1[[Full Name Theme Conc]:[Theme Ranking]],8,0))</f>
        <v/>
      </c>
      <c r="BH40" s="42" t="str">
        <f>IF($D40="","",VLOOKUP($A40&amp;L$6,Data_Table_1[[Full Name Theme Conc]:[Theme Ranking]],8,0))</f>
        <v/>
      </c>
      <c r="BI40" s="42" t="str">
        <f>IF($D40="","",VLOOKUP($A40&amp;M$6,Data_Table_1[[Full Name Theme Conc]:[Theme Ranking]],8,0))</f>
        <v/>
      </c>
      <c r="BJ40" s="42" t="str">
        <f>IF($D40="","",VLOOKUP($A40&amp;N$6,Data_Table_1[[Full Name Theme Conc]:[Theme Ranking]],8,0))</f>
        <v/>
      </c>
      <c r="BK40" s="42" t="str">
        <f>IF($D40="","",VLOOKUP($A40&amp;O$6,Data_Table_1[[Full Name Theme Conc]:[Theme Ranking]],8,0))</f>
        <v/>
      </c>
      <c r="BL40" s="42" t="str">
        <f>IF($D40="","",VLOOKUP($A40&amp;P$6,Data_Table_1[[Full Name Theme Conc]:[Theme Ranking]],8,0))</f>
        <v/>
      </c>
      <c r="BM40" s="42" t="str">
        <f>IF($D40="","",VLOOKUP($A40&amp;Q$6,Data_Table_1[[Full Name Theme Conc]:[Theme Ranking]],8,0))</f>
        <v/>
      </c>
      <c r="BN40" s="42" t="str">
        <f>IF($D40="","",VLOOKUP($A40&amp;R$6,Data_Table_1[[Full Name Theme Conc]:[Theme Ranking]],8,0))</f>
        <v/>
      </c>
      <c r="BO40" s="42" t="str">
        <f>IF($D40="","",VLOOKUP($A40&amp;S$6,Data_Table_1[[Full Name Theme Conc]:[Theme Ranking]],8,0))</f>
        <v/>
      </c>
      <c r="BP40" s="42" t="str">
        <f>IF($D40="","",VLOOKUP($A40&amp;T$6,Data_Table_1[[Full Name Theme Conc]:[Theme Ranking]],8,0))</f>
        <v/>
      </c>
      <c r="BQ40" s="42" t="str">
        <f>IF($D40="","",VLOOKUP($A40&amp;U$6,Data_Table_1[[Full Name Theme Conc]:[Theme Ranking]],8,0))</f>
        <v/>
      </c>
      <c r="BR40" s="42" t="str">
        <f>IF($D40="","",VLOOKUP($A40&amp;V$6,Data_Table_1[[Full Name Theme Conc]:[Theme Ranking]],8,0))</f>
        <v/>
      </c>
      <c r="BS40" s="42" t="str">
        <f>IF($D40="","",VLOOKUP($A40&amp;W$6,Data_Table_1[[Full Name Theme Conc]:[Theme Ranking]],8,0))</f>
        <v/>
      </c>
      <c r="BT40" s="42" t="str">
        <f>IF($D40="","",VLOOKUP($A40&amp;X$6,Data_Table_1[[Full Name Theme Conc]:[Theme Ranking]],8,0))</f>
        <v/>
      </c>
      <c r="BU40" s="42" t="str">
        <f>IF($D40="","",VLOOKUP($A40&amp;Y$6,Data_Table_1[[Full Name Theme Conc]:[Theme Ranking]],8,0))</f>
        <v/>
      </c>
      <c r="BV40" s="42" t="str">
        <f>IF($D40="","",VLOOKUP($A40&amp;Z$6,Data_Table_1[[Full Name Theme Conc]:[Theme Ranking]],8,0))</f>
        <v/>
      </c>
      <c r="BW40" s="42" t="str">
        <f>IF($D40="","",VLOOKUP($A40&amp;AA$6,Data_Table_1[[Full Name Theme Conc]:[Theme Ranking]],8,0))</f>
        <v/>
      </c>
      <c r="BX40" s="42" t="str">
        <f>IF($D40="","",VLOOKUP($A40&amp;AB$6,Data_Table_1[[Full Name Theme Conc]:[Theme Ranking]],8,0))</f>
        <v/>
      </c>
      <c r="BY40" s="42" t="str">
        <f>IF($D40="","",VLOOKUP($A40&amp;AC$6,Data_Table_1[[Full Name Theme Conc]:[Theme Ranking]],8,0))</f>
        <v/>
      </c>
      <c r="BZ40" s="42" t="str">
        <f>IF($D40="","",VLOOKUP($A40&amp;AD$6,Data_Table_1[[Full Name Theme Conc]:[Theme Ranking]],8,0))</f>
        <v/>
      </c>
      <c r="CA40" s="42" t="str">
        <f>IF($D40="","",VLOOKUP($A40&amp;AE$6,Data_Table_1[[Full Name Theme Conc]:[Theme Ranking]],8,0))</f>
        <v/>
      </c>
      <c r="CB40" s="42" t="str">
        <f>IF($D40="","",VLOOKUP($A40&amp;AF$6,Data_Table_1[[Full Name Theme Conc]:[Theme Ranking]],8,0))</f>
        <v/>
      </c>
      <c r="CC40" s="42" t="str">
        <f>IF($D40="","",VLOOKUP($A40&amp;AG$6,Data_Table_1[[Full Name Theme Conc]:[Theme Ranking]],8,0))</f>
        <v/>
      </c>
      <c r="CD40" s="42" t="str">
        <f>IF($D40="","",VLOOKUP($A40&amp;AH$6,Data_Table_1[[Full Name Theme Conc]:[Theme Ranking]],8,0))</f>
        <v/>
      </c>
      <c r="CE40" s="42" t="str">
        <f>IF($D40="","",VLOOKUP($A40&amp;AI$6,Data_Table_1[[Full Name Theme Conc]:[Theme Ranking]],8,0))</f>
        <v/>
      </c>
      <c r="CF40" s="42" t="str">
        <f>IF($D40="","",VLOOKUP($A40&amp;AJ$6,Data_Table_1[[Full Name Theme Conc]:[Theme Ranking]],8,0))</f>
        <v/>
      </c>
      <c r="CG40" s="42" t="str">
        <f>IF($D40="","",VLOOKUP($A40&amp;AK$6,Data_Table_1[[Full Name Theme Conc]:[Theme Ranking]],8,0))</f>
        <v/>
      </c>
      <c r="CH40" s="42" t="str">
        <f>IF($D40="","",VLOOKUP($A40&amp;AL$6,Data_Table_1[[Full Name Theme Conc]:[Theme Ranking]],8,0))</f>
        <v/>
      </c>
      <c r="CI40" s="42" t="str">
        <f>IF($D40="","",VLOOKUP($A40&amp;AM$6,Data_Table_1[[Full Name Theme Conc]:[Theme Ranking]],8,0))</f>
        <v/>
      </c>
      <c r="CJ40" s="42" t="str">
        <f>IF($D40="","",VLOOKUP($A40&amp;AN$6,Data_Table_1[[Full Name Theme Conc]:[Theme Ranking]],8,0))</f>
        <v/>
      </c>
      <c r="CM40" s="42" t="str">
        <f>IF(AND(VLOOKUP($E$2,Theme_Ranges[],2,0)&lt;=BC40,VLOOKUP($E$2,Theme_Ranges[],3,0)&gt;=BC40),BC40,"")</f>
        <v/>
      </c>
      <c r="CN40" s="42" t="str">
        <f>IF(AND(VLOOKUP($E$2,Theme_Ranges[],2,0)&lt;=BD40,VLOOKUP($E$2,Theme_Ranges[],3,0)&gt;=BD40),BD40,"")</f>
        <v/>
      </c>
      <c r="CO40" s="42" t="str">
        <f>IF(AND(VLOOKUP($E$2,Theme_Ranges[],2,0)&lt;=BE40,VLOOKUP($E$2,Theme_Ranges[],3,0)&gt;=BE40),BE40,"")</f>
        <v/>
      </c>
      <c r="CP40" s="42" t="str">
        <f>IF(AND(VLOOKUP($E$2,Theme_Ranges[],2,0)&lt;=BF40,VLOOKUP($E$2,Theme_Ranges[],3,0)&gt;=BF40),BF40,"")</f>
        <v/>
      </c>
      <c r="CQ40" s="42" t="str">
        <f>IF(AND(VLOOKUP($E$2,Theme_Ranges[],2,0)&lt;=BG40,VLOOKUP($E$2,Theme_Ranges[],3,0)&gt;=BG40),BG40,"")</f>
        <v/>
      </c>
      <c r="CR40" s="42" t="str">
        <f>IF(AND(VLOOKUP($E$2,Theme_Ranges[],2,0)&lt;=BH40,VLOOKUP($E$2,Theme_Ranges[],3,0)&gt;=BH40),BH40,"")</f>
        <v/>
      </c>
      <c r="CS40" s="42" t="str">
        <f>IF(AND(VLOOKUP($E$2,Theme_Ranges[],2,0)&lt;=BI40,VLOOKUP($E$2,Theme_Ranges[],3,0)&gt;=BI40),BI40,"")</f>
        <v/>
      </c>
      <c r="CT40" s="42" t="str">
        <f>IF(AND(VLOOKUP($E$2,Theme_Ranges[],2,0)&lt;=BJ40,VLOOKUP($E$2,Theme_Ranges[],3,0)&gt;=BJ40),BJ40,"")</f>
        <v/>
      </c>
      <c r="CU40" s="42" t="str">
        <f>IF(AND(VLOOKUP($E$2,Theme_Ranges[],2,0)&lt;=BK40,VLOOKUP($E$2,Theme_Ranges[],3,0)&gt;=BK40),BK40,"")</f>
        <v/>
      </c>
      <c r="CV40" s="42" t="str">
        <f>IF(AND(VLOOKUP($E$2,Theme_Ranges[],2,0)&lt;=BL40,VLOOKUP($E$2,Theme_Ranges[],3,0)&gt;=BL40),BL40,"")</f>
        <v/>
      </c>
      <c r="CW40" s="42" t="str">
        <f>IF(AND(VLOOKUP($E$2,Theme_Ranges[],2,0)&lt;=BM40,VLOOKUP($E$2,Theme_Ranges[],3,0)&gt;=BM40),BM40,"")</f>
        <v/>
      </c>
      <c r="CX40" s="42" t="str">
        <f>IF(AND(VLOOKUP($E$2,Theme_Ranges[],2,0)&lt;=BN40,VLOOKUP($E$2,Theme_Ranges[],3,0)&gt;=BN40),BN40,"")</f>
        <v/>
      </c>
      <c r="CY40" s="42" t="str">
        <f>IF(AND(VLOOKUP($E$2,Theme_Ranges[],2,0)&lt;=BO40,VLOOKUP($E$2,Theme_Ranges[],3,0)&gt;=BO40),BO40,"")</f>
        <v/>
      </c>
      <c r="CZ40" s="42" t="str">
        <f>IF(AND(VLOOKUP($E$2,Theme_Ranges[],2,0)&lt;=BP40,VLOOKUP($E$2,Theme_Ranges[],3,0)&gt;=BP40),BP40,"")</f>
        <v/>
      </c>
      <c r="DA40" s="42" t="str">
        <f>IF(AND(VLOOKUP($E$2,Theme_Ranges[],2,0)&lt;=BQ40,VLOOKUP($E$2,Theme_Ranges[],3,0)&gt;=BQ40),BQ40,"")</f>
        <v/>
      </c>
      <c r="DB40" s="42" t="str">
        <f>IF(AND(VLOOKUP($E$2,Theme_Ranges[],2,0)&lt;=BR40,VLOOKUP($E$2,Theme_Ranges[],3,0)&gt;=BR40),BR40,"")</f>
        <v/>
      </c>
      <c r="DC40" s="42" t="str">
        <f>IF(AND(VLOOKUP($E$2,Theme_Ranges[],2,0)&lt;=BS40,VLOOKUP($E$2,Theme_Ranges[],3,0)&gt;=BS40),BS40,"")</f>
        <v/>
      </c>
      <c r="DD40" s="42" t="str">
        <f>IF(AND(VLOOKUP($E$2,Theme_Ranges[],2,0)&lt;=BT40,VLOOKUP($E$2,Theme_Ranges[],3,0)&gt;=BT40),BT40,"")</f>
        <v/>
      </c>
      <c r="DE40" s="42" t="str">
        <f>IF(AND(VLOOKUP($E$2,Theme_Ranges[],2,0)&lt;=BU40,VLOOKUP($E$2,Theme_Ranges[],3,0)&gt;=BU40),BU40,"")</f>
        <v/>
      </c>
      <c r="DF40" s="42" t="str">
        <f>IF(AND(VLOOKUP($E$2,Theme_Ranges[],2,0)&lt;=BV40,VLOOKUP($E$2,Theme_Ranges[],3,0)&gt;=BV40),BV40,"")</f>
        <v/>
      </c>
      <c r="DG40" s="42" t="str">
        <f>IF(AND(VLOOKUP($E$2,Theme_Ranges[],2,0)&lt;=BW40,VLOOKUP($E$2,Theme_Ranges[],3,0)&gt;=BW40),BW40,"")</f>
        <v/>
      </c>
      <c r="DH40" s="42" t="str">
        <f>IF(AND(VLOOKUP($E$2,Theme_Ranges[],2,0)&lt;=BX40,VLOOKUP($E$2,Theme_Ranges[],3,0)&gt;=BX40),BX40,"")</f>
        <v/>
      </c>
      <c r="DI40" s="42" t="str">
        <f>IF(AND(VLOOKUP($E$2,Theme_Ranges[],2,0)&lt;=BY40,VLOOKUP($E$2,Theme_Ranges[],3,0)&gt;=BY40),BY40,"")</f>
        <v/>
      </c>
      <c r="DJ40" s="42" t="str">
        <f>IF(AND(VLOOKUP($E$2,Theme_Ranges[],2,0)&lt;=BZ40,VLOOKUP($E$2,Theme_Ranges[],3,0)&gt;=BZ40),BZ40,"")</f>
        <v/>
      </c>
      <c r="DK40" s="42" t="str">
        <f>IF(AND(VLOOKUP($E$2,Theme_Ranges[],2,0)&lt;=CA40,VLOOKUP($E$2,Theme_Ranges[],3,0)&gt;=CA40),CA40,"")</f>
        <v/>
      </c>
      <c r="DL40" s="42" t="str">
        <f>IF(AND(VLOOKUP($E$2,Theme_Ranges[],2,0)&lt;=CB40,VLOOKUP($E$2,Theme_Ranges[],3,0)&gt;=CB40),CB40,"")</f>
        <v/>
      </c>
      <c r="DM40" s="42" t="str">
        <f>IF(AND(VLOOKUP($E$2,Theme_Ranges[],2,0)&lt;=CC40,VLOOKUP($E$2,Theme_Ranges[],3,0)&gt;=CC40),CC40,"")</f>
        <v/>
      </c>
      <c r="DN40" s="42" t="str">
        <f>IF(AND(VLOOKUP($E$2,Theme_Ranges[],2,0)&lt;=CD40,VLOOKUP($E$2,Theme_Ranges[],3,0)&gt;=CD40),CD40,"")</f>
        <v/>
      </c>
      <c r="DO40" s="42" t="str">
        <f>IF(AND(VLOOKUP($E$2,Theme_Ranges[],2,0)&lt;=CE40,VLOOKUP($E$2,Theme_Ranges[],3,0)&gt;=CE40),CE40,"")</f>
        <v/>
      </c>
      <c r="DP40" s="42" t="str">
        <f>IF(AND(VLOOKUP($E$2,Theme_Ranges[],2,0)&lt;=CF40,VLOOKUP($E$2,Theme_Ranges[],3,0)&gt;=CF40),CF40,"")</f>
        <v/>
      </c>
      <c r="DQ40" s="42" t="str">
        <f>IF(AND(VLOOKUP($E$2,Theme_Ranges[],2,0)&lt;=CG40,VLOOKUP($E$2,Theme_Ranges[],3,0)&gt;=CG40),CG40,"")</f>
        <v/>
      </c>
      <c r="DR40" s="42" t="str">
        <f>IF(AND(VLOOKUP($E$2,Theme_Ranges[],2,0)&lt;=CH40,VLOOKUP($E$2,Theme_Ranges[],3,0)&gt;=CH40),CH40,"")</f>
        <v/>
      </c>
      <c r="DS40" s="42" t="str">
        <f>IF(AND(VLOOKUP($E$2,Theme_Ranges[],2,0)&lt;=CI40,VLOOKUP($E$2,Theme_Ranges[],3,0)&gt;=CI40),CI40,"")</f>
        <v/>
      </c>
      <c r="DT40" s="42" t="str">
        <f>IF(AND(VLOOKUP($E$2,Theme_Ranges[],2,0)&lt;=CJ40,VLOOKUP($E$2,Theme_Ranges[],3,0)&gt;=CJ40),CJ40,"")</f>
        <v/>
      </c>
    </row>
    <row r="41" spans="1:124" ht="19.2" x14ac:dyDescent="0.5">
      <c r="A41" s="38" t="str">
        <f t="shared" si="36"/>
        <v xml:space="preserve"> </v>
      </c>
      <c r="B41" s="39" t="str">
        <f>IF('Raw Data'!B36="","",'Raw Data'!B36)</f>
        <v/>
      </c>
      <c r="C41" s="39" t="str">
        <f>IF('Raw Data'!C36="","",'Raw Data'!C36)</f>
        <v/>
      </c>
      <c r="D41" s="39" t="str">
        <f>IF('Raw Data'!D36="","",'Raw Data'!D36)</f>
        <v/>
      </c>
      <c r="E41" s="39" t="str">
        <f>IF('Raw Data'!E36="","",'Raw Data'!E36)</f>
        <v/>
      </c>
      <c r="F41" s="71"/>
      <c r="G41" s="41" t="str">
        <f>IF(OR(IFERROR(AND(VLOOKUP($E$2,Theme_Ranges[],2,0)&lt;=BC41,VLOOKUP($E$2,Theme_Ranges[],3,0)&gt;=BC41),FALSE),IFERROR(AND(VLOOKUP($E$3,Theme_Ranges[],2,0)&lt;=BC41,VLOOKUP($E$3,Theme_Ranges[],3,0)&gt;=BC41),FALSE)),BC41,"")</f>
        <v/>
      </c>
      <c r="H41" s="41" t="str">
        <f>IF(OR(IFERROR(AND(VLOOKUP($E$2,Theme_Ranges[],2,0)&lt;=BD41,VLOOKUP($E$2,Theme_Ranges[],3,0)&gt;=BD41),FALSE),IFERROR(AND(VLOOKUP($E$3,Theme_Ranges[],2,0)&lt;=BD41,VLOOKUP($E$3,Theme_Ranges[],3,0)&gt;=BD41),FALSE)),BD41,"")</f>
        <v/>
      </c>
      <c r="I41" s="41" t="str">
        <f>IF(OR(IFERROR(AND(VLOOKUP($E$2,Theme_Ranges[],2,0)&lt;=BE41,VLOOKUP($E$2,Theme_Ranges[],3,0)&gt;=BE41),FALSE),IFERROR(AND(VLOOKUP($E$3,Theme_Ranges[],2,0)&lt;=BE41,VLOOKUP($E$3,Theme_Ranges[],3,0)&gt;=BE41),FALSE)),BE41,"")</f>
        <v/>
      </c>
      <c r="J41" s="41" t="str">
        <f>IF(OR(IFERROR(AND(VLOOKUP($E$2,Theme_Ranges[],2,0)&lt;=BF41,VLOOKUP($E$2,Theme_Ranges[],3,0)&gt;=BF41),FALSE),IFERROR(AND(VLOOKUP($E$3,Theme_Ranges[],2,0)&lt;=BF41,VLOOKUP($E$3,Theme_Ranges[],3,0)&gt;=BF41),FALSE)),BF41,"")</f>
        <v/>
      </c>
      <c r="K41" s="41" t="str">
        <f>IF(OR(IFERROR(AND(VLOOKUP($E$2,Theme_Ranges[],2,0)&lt;=BG41,VLOOKUP($E$2,Theme_Ranges[],3,0)&gt;=BG41),FALSE),IFERROR(AND(VLOOKUP($E$3,Theme_Ranges[],2,0)&lt;=BG41,VLOOKUP($E$3,Theme_Ranges[],3,0)&gt;=BG41),FALSE)),BG41,"")</f>
        <v/>
      </c>
      <c r="L41" s="41" t="str">
        <f>IF(OR(IFERROR(AND(VLOOKUP($E$2,Theme_Ranges[],2,0)&lt;=BH41,VLOOKUP($E$2,Theme_Ranges[],3,0)&gt;=BH41),FALSE),IFERROR(AND(VLOOKUP($E$3,Theme_Ranges[],2,0)&lt;=BH41,VLOOKUP($E$3,Theme_Ranges[],3,0)&gt;=BH41),FALSE)),BH41,"")</f>
        <v/>
      </c>
      <c r="M41" s="41" t="str">
        <f>IF(OR(IFERROR(AND(VLOOKUP($E$2,Theme_Ranges[],2,0)&lt;=BI41,VLOOKUP($E$2,Theme_Ranges[],3,0)&gt;=BI41),FALSE),IFERROR(AND(VLOOKUP($E$3,Theme_Ranges[],2,0)&lt;=BI41,VLOOKUP($E$3,Theme_Ranges[],3,0)&gt;=BI41),FALSE)),BI41,"")</f>
        <v/>
      </c>
      <c r="N41" s="41" t="str">
        <f>IF(OR(IFERROR(AND(VLOOKUP($E$2,Theme_Ranges[],2,0)&lt;=BJ41,VLOOKUP($E$2,Theme_Ranges[],3,0)&gt;=BJ41),FALSE),IFERROR(AND(VLOOKUP($E$3,Theme_Ranges[],2,0)&lt;=BJ41,VLOOKUP($E$3,Theme_Ranges[],3,0)&gt;=BJ41),FALSE)),BJ41,"")</f>
        <v/>
      </c>
      <c r="O41" s="41" t="str">
        <f>IF(OR(IFERROR(AND(VLOOKUP($E$2,Theme_Ranges[],2,0)&lt;=BK41,VLOOKUP($E$2,Theme_Ranges[],3,0)&gt;=BK41),FALSE),IFERROR(AND(VLOOKUP($E$3,Theme_Ranges[],2,0)&lt;=BK41,VLOOKUP($E$3,Theme_Ranges[],3,0)&gt;=BK41),FALSE)),BK41,"")</f>
        <v/>
      </c>
      <c r="P41" s="41" t="str">
        <f>IF(OR(IFERROR(AND(VLOOKUP($E$2,Theme_Ranges[],2,0)&lt;=BL41,VLOOKUP($E$2,Theme_Ranges[],3,0)&gt;=BL41),FALSE),IFERROR(AND(VLOOKUP($E$3,Theme_Ranges[],2,0)&lt;=BL41,VLOOKUP($E$3,Theme_Ranges[],3,0)&gt;=BL41),FALSE)),BL41,"")</f>
        <v/>
      </c>
      <c r="Q41" s="41" t="str">
        <f>IF(OR(IFERROR(AND(VLOOKUP($E$2,Theme_Ranges[],2,0)&lt;=BM41,VLOOKUP($E$2,Theme_Ranges[],3,0)&gt;=BM41),FALSE),IFERROR(AND(VLOOKUP($E$3,Theme_Ranges[],2,0)&lt;=BM41,VLOOKUP($E$3,Theme_Ranges[],3,0)&gt;=BM41),FALSE)),BM41,"")</f>
        <v/>
      </c>
      <c r="R41" s="41" t="str">
        <f>IF(OR(IFERROR(AND(VLOOKUP($E$2,Theme_Ranges[],2,0)&lt;=BN41,VLOOKUP($E$2,Theme_Ranges[],3,0)&gt;=BN41),FALSE),IFERROR(AND(VLOOKUP($E$3,Theme_Ranges[],2,0)&lt;=BN41,VLOOKUP($E$3,Theme_Ranges[],3,0)&gt;=BN41),FALSE)),BN41,"")</f>
        <v/>
      </c>
      <c r="S41" s="41" t="str">
        <f>IF(OR(IFERROR(AND(VLOOKUP($E$2,Theme_Ranges[],2,0)&lt;=BO41,VLOOKUP($E$2,Theme_Ranges[],3,0)&gt;=BO41),FALSE),IFERROR(AND(VLOOKUP($E$3,Theme_Ranges[],2,0)&lt;=BO41,VLOOKUP($E$3,Theme_Ranges[],3,0)&gt;=BO41),FALSE)),BO41,"")</f>
        <v/>
      </c>
      <c r="T41" s="41" t="str">
        <f>IF(OR(IFERROR(AND(VLOOKUP($E$2,Theme_Ranges[],2,0)&lt;=BP41,VLOOKUP($E$2,Theme_Ranges[],3,0)&gt;=BP41),FALSE),IFERROR(AND(VLOOKUP($E$3,Theme_Ranges[],2,0)&lt;=BP41,VLOOKUP($E$3,Theme_Ranges[],3,0)&gt;=BP41),FALSE)),BP41,"")</f>
        <v/>
      </c>
      <c r="U41" s="41" t="str">
        <f>IF(OR(IFERROR(AND(VLOOKUP($E$2,Theme_Ranges[],2,0)&lt;=BQ41,VLOOKUP($E$2,Theme_Ranges[],3,0)&gt;=BQ41),FALSE),IFERROR(AND(VLOOKUP($E$3,Theme_Ranges[],2,0)&lt;=BQ41,VLOOKUP($E$3,Theme_Ranges[],3,0)&gt;=BQ41),FALSE)),BQ41,"")</f>
        <v/>
      </c>
      <c r="V41" s="41" t="str">
        <f>IF(OR(IFERROR(AND(VLOOKUP($E$2,Theme_Ranges[],2,0)&lt;=BR41,VLOOKUP($E$2,Theme_Ranges[],3,0)&gt;=BR41),FALSE),IFERROR(AND(VLOOKUP($E$3,Theme_Ranges[],2,0)&lt;=BR41,VLOOKUP($E$3,Theme_Ranges[],3,0)&gt;=BR41),FALSE)),BR41,"")</f>
        <v/>
      </c>
      <c r="W41" s="41" t="str">
        <f>IF(OR(IFERROR(AND(VLOOKUP($E$2,Theme_Ranges[],2,0)&lt;=BS41,VLOOKUP($E$2,Theme_Ranges[],3,0)&gt;=BS41),FALSE),IFERROR(AND(VLOOKUP($E$3,Theme_Ranges[],2,0)&lt;=BS41,VLOOKUP($E$3,Theme_Ranges[],3,0)&gt;=BS41),FALSE)),BS41,"")</f>
        <v/>
      </c>
      <c r="X41" s="41" t="str">
        <f>IF(OR(IFERROR(AND(VLOOKUP($E$2,Theme_Ranges[],2,0)&lt;=BT41,VLOOKUP($E$2,Theme_Ranges[],3,0)&gt;=BT41),FALSE),IFERROR(AND(VLOOKUP($E$3,Theme_Ranges[],2,0)&lt;=BT41,VLOOKUP($E$3,Theme_Ranges[],3,0)&gt;=BT41),FALSE)),BT41,"")</f>
        <v/>
      </c>
      <c r="Y41" s="41" t="str">
        <f>IF(OR(IFERROR(AND(VLOOKUP($E$2,Theme_Ranges[],2,0)&lt;=BU41,VLOOKUP($E$2,Theme_Ranges[],3,0)&gt;=BU41),FALSE),IFERROR(AND(VLOOKUP($E$3,Theme_Ranges[],2,0)&lt;=BU41,VLOOKUP($E$3,Theme_Ranges[],3,0)&gt;=BU41),FALSE)),BU41,"")</f>
        <v/>
      </c>
      <c r="Z41" s="41" t="str">
        <f>IF(OR(IFERROR(AND(VLOOKUP($E$2,Theme_Ranges[],2,0)&lt;=BV41,VLOOKUP($E$2,Theme_Ranges[],3,0)&gt;=BV41),FALSE),IFERROR(AND(VLOOKUP($E$3,Theme_Ranges[],2,0)&lt;=BV41,VLOOKUP($E$3,Theme_Ranges[],3,0)&gt;=BV41),FALSE)),BV41,"")</f>
        <v/>
      </c>
      <c r="AA41" s="41" t="str">
        <f>IF(OR(IFERROR(AND(VLOOKUP($E$2,Theme_Ranges[],2,0)&lt;=BW41,VLOOKUP($E$2,Theme_Ranges[],3,0)&gt;=BW41),FALSE),IFERROR(AND(VLOOKUP($E$3,Theme_Ranges[],2,0)&lt;=BW41,VLOOKUP($E$3,Theme_Ranges[],3,0)&gt;=BW41),FALSE)),BW41,"")</f>
        <v/>
      </c>
      <c r="AB41" s="41" t="str">
        <f>IF(OR(IFERROR(AND(VLOOKUP($E$2,Theme_Ranges[],2,0)&lt;=BX41,VLOOKUP($E$2,Theme_Ranges[],3,0)&gt;=BX41),FALSE),IFERROR(AND(VLOOKUP($E$3,Theme_Ranges[],2,0)&lt;=BX41,VLOOKUP($E$3,Theme_Ranges[],3,0)&gt;=BX41),FALSE)),BX41,"")</f>
        <v/>
      </c>
      <c r="AC41" s="41" t="str">
        <f>IF(OR(IFERROR(AND(VLOOKUP($E$2,Theme_Ranges[],2,0)&lt;=BY41,VLOOKUP($E$2,Theme_Ranges[],3,0)&gt;=BY41),FALSE),IFERROR(AND(VLOOKUP($E$3,Theme_Ranges[],2,0)&lt;=BY41,VLOOKUP($E$3,Theme_Ranges[],3,0)&gt;=BY41),FALSE)),BY41,"")</f>
        <v/>
      </c>
      <c r="AD41" s="41" t="str">
        <f>IF(OR(IFERROR(AND(VLOOKUP($E$2,Theme_Ranges[],2,0)&lt;=BZ41,VLOOKUP($E$2,Theme_Ranges[],3,0)&gt;=BZ41),FALSE),IFERROR(AND(VLOOKUP($E$3,Theme_Ranges[],2,0)&lt;=BZ41,VLOOKUP($E$3,Theme_Ranges[],3,0)&gt;=BZ41),FALSE)),BZ41,"")</f>
        <v/>
      </c>
      <c r="AE41" s="41" t="str">
        <f>IF(OR(IFERROR(AND(VLOOKUP($E$2,Theme_Ranges[],2,0)&lt;=CA41,VLOOKUP($E$2,Theme_Ranges[],3,0)&gt;=CA41),FALSE),IFERROR(AND(VLOOKUP($E$3,Theme_Ranges[],2,0)&lt;=CA41,VLOOKUP($E$3,Theme_Ranges[],3,0)&gt;=CA41),FALSE)),CA41,"")</f>
        <v/>
      </c>
      <c r="AF41" s="41" t="str">
        <f>IF(OR(IFERROR(AND(VLOOKUP($E$2,Theme_Ranges[],2,0)&lt;=CB41,VLOOKUP($E$2,Theme_Ranges[],3,0)&gt;=CB41),FALSE),IFERROR(AND(VLOOKUP($E$3,Theme_Ranges[],2,0)&lt;=CB41,VLOOKUP($E$3,Theme_Ranges[],3,0)&gt;=CB41),FALSE)),CB41,"")</f>
        <v/>
      </c>
      <c r="AG41" s="41" t="str">
        <f>IF(OR(IFERROR(AND(VLOOKUP($E$2,Theme_Ranges[],2,0)&lt;=CC41,VLOOKUP($E$2,Theme_Ranges[],3,0)&gt;=CC41),FALSE),IFERROR(AND(VLOOKUP($E$3,Theme_Ranges[],2,0)&lt;=CC41,VLOOKUP($E$3,Theme_Ranges[],3,0)&gt;=CC41),FALSE)),CC41,"")</f>
        <v/>
      </c>
      <c r="AH41" s="41" t="str">
        <f>IF(OR(IFERROR(AND(VLOOKUP($E$2,Theme_Ranges[],2,0)&lt;=CD41,VLOOKUP($E$2,Theme_Ranges[],3,0)&gt;=CD41),FALSE),IFERROR(AND(VLOOKUP($E$3,Theme_Ranges[],2,0)&lt;=CD41,VLOOKUP($E$3,Theme_Ranges[],3,0)&gt;=CD41),FALSE)),CD41,"")</f>
        <v/>
      </c>
      <c r="AI41" s="41" t="str">
        <f>IF(OR(IFERROR(AND(VLOOKUP($E$2,Theme_Ranges[],2,0)&lt;=CE41,VLOOKUP($E$2,Theme_Ranges[],3,0)&gt;=CE41),FALSE),IFERROR(AND(VLOOKUP($E$3,Theme_Ranges[],2,0)&lt;=CE41,VLOOKUP($E$3,Theme_Ranges[],3,0)&gt;=CE41),FALSE)),CE41,"")</f>
        <v/>
      </c>
      <c r="AJ41" s="41" t="str">
        <f>IF(OR(IFERROR(AND(VLOOKUP($E$2,Theme_Ranges[],2,0)&lt;=CF41,VLOOKUP($E$2,Theme_Ranges[],3,0)&gt;=CF41),FALSE),IFERROR(AND(VLOOKUP($E$3,Theme_Ranges[],2,0)&lt;=CF41,VLOOKUP($E$3,Theme_Ranges[],3,0)&gt;=CF41),FALSE)),CF41,"")</f>
        <v/>
      </c>
      <c r="AK41" s="41" t="str">
        <f>IF(OR(IFERROR(AND(VLOOKUP($E$2,Theme_Ranges[],2,0)&lt;=CG41,VLOOKUP($E$2,Theme_Ranges[],3,0)&gt;=CG41),FALSE),IFERROR(AND(VLOOKUP($E$3,Theme_Ranges[],2,0)&lt;=CG41,VLOOKUP($E$3,Theme_Ranges[],3,0)&gt;=CG41),FALSE)),CG41,"")</f>
        <v/>
      </c>
      <c r="AL41" s="41" t="str">
        <f>IF(OR(IFERROR(AND(VLOOKUP($E$2,Theme_Ranges[],2,0)&lt;=CH41,VLOOKUP($E$2,Theme_Ranges[],3,0)&gt;=CH41),FALSE),IFERROR(AND(VLOOKUP($E$3,Theme_Ranges[],2,0)&lt;=CH41,VLOOKUP($E$3,Theme_Ranges[],3,0)&gt;=CH41),FALSE)),CH41,"")</f>
        <v/>
      </c>
      <c r="AM41" s="41" t="str">
        <f>IF(OR(IFERROR(AND(VLOOKUP($E$2,Theme_Ranges[],2,0)&lt;=CI41,VLOOKUP($E$2,Theme_Ranges[],3,0)&gt;=CI41),FALSE),IFERROR(AND(VLOOKUP($E$3,Theme_Ranges[],2,0)&lt;=CI41,VLOOKUP($E$3,Theme_Ranges[],3,0)&gt;=CI41),FALSE)),CI41,"")</f>
        <v/>
      </c>
      <c r="AN41" s="41" t="str">
        <f>IF(OR(IFERROR(AND(VLOOKUP($E$2,Theme_Ranges[],2,0)&lt;=CJ41,VLOOKUP($E$2,Theme_Ranges[],3,0)&gt;=CJ41),FALSE),IFERROR(AND(VLOOKUP($E$3,Theme_Ranges[],2,0)&lt;=CJ41,VLOOKUP($E$3,Theme_Ranges[],3,0)&gt;=CJ41),FALSE)),CJ41,"")</f>
        <v/>
      </c>
      <c r="AO41" s="79"/>
      <c r="AP41" s="49" t="str">
        <f t="shared" si="46"/>
        <v/>
      </c>
      <c r="AQ41" s="50" t="str">
        <f t="shared" si="47"/>
        <v/>
      </c>
      <c r="AR41" s="50" t="str">
        <f t="shared" si="48"/>
        <v/>
      </c>
      <c r="AS41" s="51" t="str">
        <f t="shared" si="49"/>
        <v/>
      </c>
      <c r="AT41" s="40"/>
      <c r="AU41" s="40"/>
      <c r="AV41" s="5">
        <f>VLOOKUP($AV$8,Theme_Ranges[],3,0)</f>
        <v>5</v>
      </c>
      <c r="AW41" s="5">
        <f t="shared" si="50"/>
        <v>0</v>
      </c>
      <c r="AX41" s="5">
        <f t="shared" si="51"/>
        <v>0</v>
      </c>
      <c r="AY41" s="5">
        <f t="shared" si="52"/>
        <v>0</v>
      </c>
      <c r="AZ41" s="5">
        <f t="shared" si="53"/>
        <v>0</v>
      </c>
      <c r="BA41" s="5">
        <f t="shared" si="54"/>
        <v>0</v>
      </c>
      <c r="BB41" s="40"/>
      <c r="BC41" s="42" t="str">
        <f>IF($D41="","",VLOOKUP($A41&amp;G$6,Data_Table_1[[Full Name Theme Conc]:[Theme Ranking]],8,0))</f>
        <v/>
      </c>
      <c r="BD41" s="42" t="str">
        <f>IF($D41="","",VLOOKUP($A41&amp;H$6,Data_Table_1[[Full Name Theme Conc]:[Theme Ranking]],8,0))</f>
        <v/>
      </c>
      <c r="BE41" s="42" t="str">
        <f>IF($D41="","",VLOOKUP($A41&amp;I$6,Data_Table_1[[Full Name Theme Conc]:[Theme Ranking]],8,0))</f>
        <v/>
      </c>
      <c r="BF41" s="42" t="str">
        <f>IF($D41="","",VLOOKUP($A41&amp;J$6,Data_Table_1[[Full Name Theme Conc]:[Theme Ranking]],8,0))</f>
        <v/>
      </c>
      <c r="BG41" s="42" t="str">
        <f>IF($D41="","",VLOOKUP($A41&amp;K$6,Data_Table_1[[Full Name Theme Conc]:[Theme Ranking]],8,0))</f>
        <v/>
      </c>
      <c r="BH41" s="42" t="str">
        <f>IF($D41="","",VLOOKUP($A41&amp;L$6,Data_Table_1[[Full Name Theme Conc]:[Theme Ranking]],8,0))</f>
        <v/>
      </c>
      <c r="BI41" s="42" t="str">
        <f>IF($D41="","",VLOOKUP($A41&amp;M$6,Data_Table_1[[Full Name Theme Conc]:[Theme Ranking]],8,0))</f>
        <v/>
      </c>
      <c r="BJ41" s="42" t="str">
        <f>IF($D41="","",VLOOKUP($A41&amp;N$6,Data_Table_1[[Full Name Theme Conc]:[Theme Ranking]],8,0))</f>
        <v/>
      </c>
      <c r="BK41" s="42" t="str">
        <f>IF($D41="","",VLOOKUP($A41&amp;O$6,Data_Table_1[[Full Name Theme Conc]:[Theme Ranking]],8,0))</f>
        <v/>
      </c>
      <c r="BL41" s="42" t="str">
        <f>IF($D41="","",VLOOKUP($A41&amp;P$6,Data_Table_1[[Full Name Theme Conc]:[Theme Ranking]],8,0))</f>
        <v/>
      </c>
      <c r="BM41" s="42" t="str">
        <f>IF($D41="","",VLOOKUP($A41&amp;Q$6,Data_Table_1[[Full Name Theme Conc]:[Theme Ranking]],8,0))</f>
        <v/>
      </c>
      <c r="BN41" s="42" t="str">
        <f>IF($D41="","",VLOOKUP($A41&amp;R$6,Data_Table_1[[Full Name Theme Conc]:[Theme Ranking]],8,0))</f>
        <v/>
      </c>
      <c r="BO41" s="42" t="str">
        <f>IF($D41="","",VLOOKUP($A41&amp;S$6,Data_Table_1[[Full Name Theme Conc]:[Theme Ranking]],8,0))</f>
        <v/>
      </c>
      <c r="BP41" s="42" t="str">
        <f>IF($D41="","",VLOOKUP($A41&amp;T$6,Data_Table_1[[Full Name Theme Conc]:[Theme Ranking]],8,0))</f>
        <v/>
      </c>
      <c r="BQ41" s="42" t="str">
        <f>IF($D41="","",VLOOKUP($A41&amp;U$6,Data_Table_1[[Full Name Theme Conc]:[Theme Ranking]],8,0))</f>
        <v/>
      </c>
      <c r="BR41" s="42" t="str">
        <f>IF($D41="","",VLOOKUP($A41&amp;V$6,Data_Table_1[[Full Name Theme Conc]:[Theme Ranking]],8,0))</f>
        <v/>
      </c>
      <c r="BS41" s="42" t="str">
        <f>IF($D41="","",VLOOKUP($A41&amp;W$6,Data_Table_1[[Full Name Theme Conc]:[Theme Ranking]],8,0))</f>
        <v/>
      </c>
      <c r="BT41" s="42" t="str">
        <f>IF($D41="","",VLOOKUP($A41&amp;X$6,Data_Table_1[[Full Name Theme Conc]:[Theme Ranking]],8,0))</f>
        <v/>
      </c>
      <c r="BU41" s="42" t="str">
        <f>IF($D41="","",VLOOKUP($A41&amp;Y$6,Data_Table_1[[Full Name Theme Conc]:[Theme Ranking]],8,0))</f>
        <v/>
      </c>
      <c r="BV41" s="42" t="str">
        <f>IF($D41="","",VLOOKUP($A41&amp;Z$6,Data_Table_1[[Full Name Theme Conc]:[Theme Ranking]],8,0))</f>
        <v/>
      </c>
      <c r="BW41" s="42" t="str">
        <f>IF($D41="","",VLOOKUP($A41&amp;AA$6,Data_Table_1[[Full Name Theme Conc]:[Theme Ranking]],8,0))</f>
        <v/>
      </c>
      <c r="BX41" s="42" t="str">
        <f>IF($D41="","",VLOOKUP($A41&amp;AB$6,Data_Table_1[[Full Name Theme Conc]:[Theme Ranking]],8,0))</f>
        <v/>
      </c>
      <c r="BY41" s="42" t="str">
        <f>IF($D41="","",VLOOKUP($A41&amp;AC$6,Data_Table_1[[Full Name Theme Conc]:[Theme Ranking]],8,0))</f>
        <v/>
      </c>
      <c r="BZ41" s="42" t="str">
        <f>IF($D41="","",VLOOKUP($A41&amp;AD$6,Data_Table_1[[Full Name Theme Conc]:[Theme Ranking]],8,0))</f>
        <v/>
      </c>
      <c r="CA41" s="42" t="str">
        <f>IF($D41="","",VLOOKUP($A41&amp;AE$6,Data_Table_1[[Full Name Theme Conc]:[Theme Ranking]],8,0))</f>
        <v/>
      </c>
      <c r="CB41" s="42" t="str">
        <f>IF($D41="","",VLOOKUP($A41&amp;AF$6,Data_Table_1[[Full Name Theme Conc]:[Theme Ranking]],8,0))</f>
        <v/>
      </c>
      <c r="CC41" s="42" t="str">
        <f>IF($D41="","",VLOOKUP($A41&amp;AG$6,Data_Table_1[[Full Name Theme Conc]:[Theme Ranking]],8,0))</f>
        <v/>
      </c>
      <c r="CD41" s="42" t="str">
        <f>IF($D41="","",VLOOKUP($A41&amp;AH$6,Data_Table_1[[Full Name Theme Conc]:[Theme Ranking]],8,0))</f>
        <v/>
      </c>
      <c r="CE41" s="42" t="str">
        <f>IF($D41="","",VLOOKUP($A41&amp;AI$6,Data_Table_1[[Full Name Theme Conc]:[Theme Ranking]],8,0))</f>
        <v/>
      </c>
      <c r="CF41" s="42" t="str">
        <f>IF($D41="","",VLOOKUP($A41&amp;AJ$6,Data_Table_1[[Full Name Theme Conc]:[Theme Ranking]],8,0))</f>
        <v/>
      </c>
      <c r="CG41" s="42" t="str">
        <f>IF($D41="","",VLOOKUP($A41&amp;AK$6,Data_Table_1[[Full Name Theme Conc]:[Theme Ranking]],8,0))</f>
        <v/>
      </c>
      <c r="CH41" s="42" t="str">
        <f>IF($D41="","",VLOOKUP($A41&amp;AL$6,Data_Table_1[[Full Name Theme Conc]:[Theme Ranking]],8,0))</f>
        <v/>
      </c>
      <c r="CI41" s="42" t="str">
        <f>IF($D41="","",VLOOKUP($A41&amp;AM$6,Data_Table_1[[Full Name Theme Conc]:[Theme Ranking]],8,0))</f>
        <v/>
      </c>
      <c r="CJ41" s="42" t="str">
        <f>IF($D41="","",VLOOKUP($A41&amp;AN$6,Data_Table_1[[Full Name Theme Conc]:[Theme Ranking]],8,0))</f>
        <v/>
      </c>
      <c r="CM41" s="42" t="str">
        <f>IF(AND(VLOOKUP($E$2,Theme_Ranges[],2,0)&lt;=BC41,VLOOKUP($E$2,Theme_Ranges[],3,0)&gt;=BC41),BC41,"")</f>
        <v/>
      </c>
      <c r="CN41" s="42" t="str">
        <f>IF(AND(VLOOKUP($E$2,Theme_Ranges[],2,0)&lt;=BD41,VLOOKUP($E$2,Theme_Ranges[],3,0)&gt;=BD41),BD41,"")</f>
        <v/>
      </c>
      <c r="CO41" s="42" t="str">
        <f>IF(AND(VLOOKUP($E$2,Theme_Ranges[],2,0)&lt;=BE41,VLOOKUP($E$2,Theme_Ranges[],3,0)&gt;=BE41),BE41,"")</f>
        <v/>
      </c>
      <c r="CP41" s="42" t="str">
        <f>IF(AND(VLOOKUP($E$2,Theme_Ranges[],2,0)&lt;=BF41,VLOOKUP($E$2,Theme_Ranges[],3,0)&gt;=BF41),BF41,"")</f>
        <v/>
      </c>
      <c r="CQ41" s="42" t="str">
        <f>IF(AND(VLOOKUP($E$2,Theme_Ranges[],2,0)&lt;=BG41,VLOOKUP($E$2,Theme_Ranges[],3,0)&gt;=BG41),BG41,"")</f>
        <v/>
      </c>
      <c r="CR41" s="42" t="str">
        <f>IF(AND(VLOOKUP($E$2,Theme_Ranges[],2,0)&lt;=BH41,VLOOKUP($E$2,Theme_Ranges[],3,0)&gt;=BH41),BH41,"")</f>
        <v/>
      </c>
      <c r="CS41" s="42" t="str">
        <f>IF(AND(VLOOKUP($E$2,Theme_Ranges[],2,0)&lt;=BI41,VLOOKUP($E$2,Theme_Ranges[],3,0)&gt;=BI41),BI41,"")</f>
        <v/>
      </c>
      <c r="CT41" s="42" t="str">
        <f>IF(AND(VLOOKUP($E$2,Theme_Ranges[],2,0)&lt;=BJ41,VLOOKUP($E$2,Theme_Ranges[],3,0)&gt;=BJ41),BJ41,"")</f>
        <v/>
      </c>
      <c r="CU41" s="42" t="str">
        <f>IF(AND(VLOOKUP($E$2,Theme_Ranges[],2,0)&lt;=BK41,VLOOKUP($E$2,Theme_Ranges[],3,0)&gt;=BK41),BK41,"")</f>
        <v/>
      </c>
      <c r="CV41" s="42" t="str">
        <f>IF(AND(VLOOKUP($E$2,Theme_Ranges[],2,0)&lt;=BL41,VLOOKUP($E$2,Theme_Ranges[],3,0)&gt;=BL41),BL41,"")</f>
        <v/>
      </c>
      <c r="CW41" s="42" t="str">
        <f>IF(AND(VLOOKUP($E$2,Theme_Ranges[],2,0)&lt;=BM41,VLOOKUP($E$2,Theme_Ranges[],3,0)&gt;=BM41),BM41,"")</f>
        <v/>
      </c>
      <c r="CX41" s="42" t="str">
        <f>IF(AND(VLOOKUP($E$2,Theme_Ranges[],2,0)&lt;=BN41,VLOOKUP($E$2,Theme_Ranges[],3,0)&gt;=BN41),BN41,"")</f>
        <v/>
      </c>
      <c r="CY41" s="42" t="str">
        <f>IF(AND(VLOOKUP($E$2,Theme_Ranges[],2,0)&lt;=BO41,VLOOKUP($E$2,Theme_Ranges[],3,0)&gt;=BO41),BO41,"")</f>
        <v/>
      </c>
      <c r="CZ41" s="42" t="str">
        <f>IF(AND(VLOOKUP($E$2,Theme_Ranges[],2,0)&lt;=BP41,VLOOKUP($E$2,Theme_Ranges[],3,0)&gt;=BP41),BP41,"")</f>
        <v/>
      </c>
      <c r="DA41" s="42" t="str">
        <f>IF(AND(VLOOKUP($E$2,Theme_Ranges[],2,0)&lt;=BQ41,VLOOKUP($E$2,Theme_Ranges[],3,0)&gt;=BQ41),BQ41,"")</f>
        <v/>
      </c>
      <c r="DB41" s="42" t="str">
        <f>IF(AND(VLOOKUP($E$2,Theme_Ranges[],2,0)&lt;=BR41,VLOOKUP($E$2,Theme_Ranges[],3,0)&gt;=BR41),BR41,"")</f>
        <v/>
      </c>
      <c r="DC41" s="42" t="str">
        <f>IF(AND(VLOOKUP($E$2,Theme_Ranges[],2,0)&lt;=BS41,VLOOKUP($E$2,Theme_Ranges[],3,0)&gt;=BS41),BS41,"")</f>
        <v/>
      </c>
      <c r="DD41" s="42" t="str">
        <f>IF(AND(VLOOKUP($E$2,Theme_Ranges[],2,0)&lt;=BT41,VLOOKUP($E$2,Theme_Ranges[],3,0)&gt;=BT41),BT41,"")</f>
        <v/>
      </c>
      <c r="DE41" s="42" t="str">
        <f>IF(AND(VLOOKUP($E$2,Theme_Ranges[],2,0)&lt;=BU41,VLOOKUP($E$2,Theme_Ranges[],3,0)&gt;=BU41),BU41,"")</f>
        <v/>
      </c>
      <c r="DF41" s="42" t="str">
        <f>IF(AND(VLOOKUP($E$2,Theme_Ranges[],2,0)&lt;=BV41,VLOOKUP($E$2,Theme_Ranges[],3,0)&gt;=BV41),BV41,"")</f>
        <v/>
      </c>
      <c r="DG41" s="42" t="str">
        <f>IF(AND(VLOOKUP($E$2,Theme_Ranges[],2,0)&lt;=BW41,VLOOKUP($E$2,Theme_Ranges[],3,0)&gt;=BW41),BW41,"")</f>
        <v/>
      </c>
      <c r="DH41" s="42" t="str">
        <f>IF(AND(VLOOKUP($E$2,Theme_Ranges[],2,0)&lt;=BX41,VLOOKUP($E$2,Theme_Ranges[],3,0)&gt;=BX41),BX41,"")</f>
        <v/>
      </c>
      <c r="DI41" s="42" t="str">
        <f>IF(AND(VLOOKUP($E$2,Theme_Ranges[],2,0)&lt;=BY41,VLOOKUP($E$2,Theme_Ranges[],3,0)&gt;=BY41),BY41,"")</f>
        <v/>
      </c>
      <c r="DJ41" s="42" t="str">
        <f>IF(AND(VLOOKUP($E$2,Theme_Ranges[],2,0)&lt;=BZ41,VLOOKUP($E$2,Theme_Ranges[],3,0)&gt;=BZ41),BZ41,"")</f>
        <v/>
      </c>
      <c r="DK41" s="42" t="str">
        <f>IF(AND(VLOOKUP($E$2,Theme_Ranges[],2,0)&lt;=CA41,VLOOKUP($E$2,Theme_Ranges[],3,0)&gt;=CA41),CA41,"")</f>
        <v/>
      </c>
      <c r="DL41" s="42" t="str">
        <f>IF(AND(VLOOKUP($E$2,Theme_Ranges[],2,0)&lt;=CB41,VLOOKUP($E$2,Theme_Ranges[],3,0)&gt;=CB41),CB41,"")</f>
        <v/>
      </c>
      <c r="DM41" s="42" t="str">
        <f>IF(AND(VLOOKUP($E$2,Theme_Ranges[],2,0)&lt;=CC41,VLOOKUP($E$2,Theme_Ranges[],3,0)&gt;=CC41),CC41,"")</f>
        <v/>
      </c>
      <c r="DN41" s="42" t="str">
        <f>IF(AND(VLOOKUP($E$2,Theme_Ranges[],2,0)&lt;=CD41,VLOOKUP($E$2,Theme_Ranges[],3,0)&gt;=CD41),CD41,"")</f>
        <v/>
      </c>
      <c r="DO41" s="42" t="str">
        <f>IF(AND(VLOOKUP($E$2,Theme_Ranges[],2,0)&lt;=CE41,VLOOKUP($E$2,Theme_Ranges[],3,0)&gt;=CE41),CE41,"")</f>
        <v/>
      </c>
      <c r="DP41" s="42" t="str">
        <f>IF(AND(VLOOKUP($E$2,Theme_Ranges[],2,0)&lt;=CF41,VLOOKUP($E$2,Theme_Ranges[],3,0)&gt;=CF41),CF41,"")</f>
        <v/>
      </c>
      <c r="DQ41" s="42" t="str">
        <f>IF(AND(VLOOKUP($E$2,Theme_Ranges[],2,0)&lt;=CG41,VLOOKUP($E$2,Theme_Ranges[],3,0)&gt;=CG41),CG41,"")</f>
        <v/>
      </c>
      <c r="DR41" s="42" t="str">
        <f>IF(AND(VLOOKUP($E$2,Theme_Ranges[],2,0)&lt;=CH41,VLOOKUP($E$2,Theme_Ranges[],3,0)&gt;=CH41),CH41,"")</f>
        <v/>
      </c>
      <c r="DS41" s="42" t="str">
        <f>IF(AND(VLOOKUP($E$2,Theme_Ranges[],2,0)&lt;=CI41,VLOOKUP($E$2,Theme_Ranges[],3,0)&gt;=CI41),CI41,"")</f>
        <v/>
      </c>
      <c r="DT41" s="42" t="str">
        <f>IF(AND(VLOOKUP($E$2,Theme_Ranges[],2,0)&lt;=CJ41,VLOOKUP($E$2,Theme_Ranges[],3,0)&gt;=CJ41),CJ41,"")</f>
        <v/>
      </c>
    </row>
    <row r="42" spans="1:124" ht="19.2" x14ac:dyDescent="0.5">
      <c r="A42" s="38" t="str">
        <f t="shared" si="36"/>
        <v xml:space="preserve"> </v>
      </c>
      <c r="B42" s="39" t="str">
        <f>IF('Raw Data'!B37="","",'Raw Data'!B37)</f>
        <v/>
      </c>
      <c r="C42" s="39" t="str">
        <f>IF('Raw Data'!C37="","",'Raw Data'!C37)</f>
        <v/>
      </c>
      <c r="D42" s="39" t="str">
        <f>IF('Raw Data'!D37="","",'Raw Data'!D37)</f>
        <v/>
      </c>
      <c r="E42" s="39" t="str">
        <f>IF('Raw Data'!E37="","",'Raw Data'!E37)</f>
        <v/>
      </c>
      <c r="F42" s="71"/>
      <c r="G42" s="41" t="str">
        <f>IF(OR(IFERROR(AND(VLOOKUP($E$2,Theme_Ranges[],2,0)&lt;=BC42,VLOOKUP($E$2,Theme_Ranges[],3,0)&gt;=BC42),FALSE),IFERROR(AND(VLOOKUP($E$3,Theme_Ranges[],2,0)&lt;=BC42,VLOOKUP($E$3,Theme_Ranges[],3,0)&gt;=BC42),FALSE)),BC42,"")</f>
        <v/>
      </c>
      <c r="H42" s="41" t="str">
        <f>IF(OR(IFERROR(AND(VLOOKUP($E$2,Theme_Ranges[],2,0)&lt;=BD42,VLOOKUP($E$2,Theme_Ranges[],3,0)&gt;=BD42),FALSE),IFERROR(AND(VLOOKUP($E$3,Theme_Ranges[],2,0)&lt;=BD42,VLOOKUP($E$3,Theme_Ranges[],3,0)&gt;=BD42),FALSE)),BD42,"")</f>
        <v/>
      </c>
      <c r="I42" s="41" t="str">
        <f>IF(OR(IFERROR(AND(VLOOKUP($E$2,Theme_Ranges[],2,0)&lt;=BE42,VLOOKUP($E$2,Theme_Ranges[],3,0)&gt;=BE42),FALSE),IFERROR(AND(VLOOKUP($E$3,Theme_Ranges[],2,0)&lt;=BE42,VLOOKUP($E$3,Theme_Ranges[],3,0)&gt;=BE42),FALSE)),BE42,"")</f>
        <v/>
      </c>
      <c r="J42" s="41" t="str">
        <f>IF(OR(IFERROR(AND(VLOOKUP($E$2,Theme_Ranges[],2,0)&lt;=BF42,VLOOKUP($E$2,Theme_Ranges[],3,0)&gt;=BF42),FALSE),IFERROR(AND(VLOOKUP($E$3,Theme_Ranges[],2,0)&lt;=BF42,VLOOKUP($E$3,Theme_Ranges[],3,0)&gt;=BF42),FALSE)),BF42,"")</f>
        <v/>
      </c>
      <c r="K42" s="41" t="str">
        <f>IF(OR(IFERROR(AND(VLOOKUP($E$2,Theme_Ranges[],2,0)&lt;=BG42,VLOOKUP($E$2,Theme_Ranges[],3,0)&gt;=BG42),FALSE),IFERROR(AND(VLOOKUP($E$3,Theme_Ranges[],2,0)&lt;=BG42,VLOOKUP($E$3,Theme_Ranges[],3,0)&gt;=BG42),FALSE)),BG42,"")</f>
        <v/>
      </c>
      <c r="L42" s="41" t="str">
        <f>IF(OR(IFERROR(AND(VLOOKUP($E$2,Theme_Ranges[],2,0)&lt;=BH42,VLOOKUP($E$2,Theme_Ranges[],3,0)&gt;=BH42),FALSE),IFERROR(AND(VLOOKUP($E$3,Theme_Ranges[],2,0)&lt;=BH42,VLOOKUP($E$3,Theme_Ranges[],3,0)&gt;=BH42),FALSE)),BH42,"")</f>
        <v/>
      </c>
      <c r="M42" s="41" t="str">
        <f>IF(OR(IFERROR(AND(VLOOKUP($E$2,Theme_Ranges[],2,0)&lt;=BI42,VLOOKUP($E$2,Theme_Ranges[],3,0)&gt;=BI42),FALSE),IFERROR(AND(VLOOKUP($E$3,Theme_Ranges[],2,0)&lt;=BI42,VLOOKUP($E$3,Theme_Ranges[],3,0)&gt;=BI42),FALSE)),BI42,"")</f>
        <v/>
      </c>
      <c r="N42" s="41" t="str">
        <f>IF(OR(IFERROR(AND(VLOOKUP($E$2,Theme_Ranges[],2,0)&lt;=BJ42,VLOOKUP($E$2,Theme_Ranges[],3,0)&gt;=BJ42),FALSE),IFERROR(AND(VLOOKUP($E$3,Theme_Ranges[],2,0)&lt;=BJ42,VLOOKUP($E$3,Theme_Ranges[],3,0)&gt;=BJ42),FALSE)),BJ42,"")</f>
        <v/>
      </c>
      <c r="O42" s="41" t="str">
        <f>IF(OR(IFERROR(AND(VLOOKUP($E$2,Theme_Ranges[],2,0)&lt;=BK42,VLOOKUP($E$2,Theme_Ranges[],3,0)&gt;=BK42),FALSE),IFERROR(AND(VLOOKUP($E$3,Theme_Ranges[],2,0)&lt;=BK42,VLOOKUP($E$3,Theme_Ranges[],3,0)&gt;=BK42),FALSE)),BK42,"")</f>
        <v/>
      </c>
      <c r="P42" s="41" t="str">
        <f>IF(OR(IFERROR(AND(VLOOKUP($E$2,Theme_Ranges[],2,0)&lt;=BL42,VLOOKUP($E$2,Theme_Ranges[],3,0)&gt;=BL42),FALSE),IFERROR(AND(VLOOKUP($E$3,Theme_Ranges[],2,0)&lt;=BL42,VLOOKUP($E$3,Theme_Ranges[],3,0)&gt;=BL42),FALSE)),BL42,"")</f>
        <v/>
      </c>
      <c r="Q42" s="41" t="str">
        <f>IF(OR(IFERROR(AND(VLOOKUP($E$2,Theme_Ranges[],2,0)&lt;=BM42,VLOOKUP($E$2,Theme_Ranges[],3,0)&gt;=BM42),FALSE),IFERROR(AND(VLOOKUP($E$3,Theme_Ranges[],2,0)&lt;=BM42,VLOOKUP($E$3,Theme_Ranges[],3,0)&gt;=BM42),FALSE)),BM42,"")</f>
        <v/>
      </c>
      <c r="R42" s="41" t="str">
        <f>IF(OR(IFERROR(AND(VLOOKUP($E$2,Theme_Ranges[],2,0)&lt;=BN42,VLOOKUP($E$2,Theme_Ranges[],3,0)&gt;=BN42),FALSE),IFERROR(AND(VLOOKUP($E$3,Theme_Ranges[],2,0)&lt;=BN42,VLOOKUP($E$3,Theme_Ranges[],3,0)&gt;=BN42),FALSE)),BN42,"")</f>
        <v/>
      </c>
      <c r="S42" s="41" t="str">
        <f>IF(OR(IFERROR(AND(VLOOKUP($E$2,Theme_Ranges[],2,0)&lt;=BO42,VLOOKUP($E$2,Theme_Ranges[],3,0)&gt;=BO42),FALSE),IFERROR(AND(VLOOKUP($E$3,Theme_Ranges[],2,0)&lt;=BO42,VLOOKUP($E$3,Theme_Ranges[],3,0)&gt;=BO42),FALSE)),BO42,"")</f>
        <v/>
      </c>
      <c r="T42" s="41" t="str">
        <f>IF(OR(IFERROR(AND(VLOOKUP($E$2,Theme_Ranges[],2,0)&lt;=BP42,VLOOKUP($E$2,Theme_Ranges[],3,0)&gt;=BP42),FALSE),IFERROR(AND(VLOOKUP($E$3,Theme_Ranges[],2,0)&lt;=BP42,VLOOKUP($E$3,Theme_Ranges[],3,0)&gt;=BP42),FALSE)),BP42,"")</f>
        <v/>
      </c>
      <c r="U42" s="41" t="str">
        <f>IF(OR(IFERROR(AND(VLOOKUP($E$2,Theme_Ranges[],2,0)&lt;=BQ42,VLOOKUP($E$2,Theme_Ranges[],3,0)&gt;=BQ42),FALSE),IFERROR(AND(VLOOKUP($E$3,Theme_Ranges[],2,0)&lt;=BQ42,VLOOKUP($E$3,Theme_Ranges[],3,0)&gt;=BQ42),FALSE)),BQ42,"")</f>
        <v/>
      </c>
      <c r="V42" s="41" t="str">
        <f>IF(OR(IFERROR(AND(VLOOKUP($E$2,Theme_Ranges[],2,0)&lt;=BR42,VLOOKUP($E$2,Theme_Ranges[],3,0)&gt;=BR42),FALSE),IFERROR(AND(VLOOKUP($E$3,Theme_Ranges[],2,0)&lt;=BR42,VLOOKUP($E$3,Theme_Ranges[],3,0)&gt;=BR42),FALSE)),BR42,"")</f>
        <v/>
      </c>
      <c r="W42" s="41" t="str">
        <f>IF(OR(IFERROR(AND(VLOOKUP($E$2,Theme_Ranges[],2,0)&lt;=BS42,VLOOKUP($E$2,Theme_Ranges[],3,0)&gt;=BS42),FALSE),IFERROR(AND(VLOOKUP($E$3,Theme_Ranges[],2,0)&lt;=BS42,VLOOKUP($E$3,Theme_Ranges[],3,0)&gt;=BS42),FALSE)),BS42,"")</f>
        <v/>
      </c>
      <c r="X42" s="41" t="str">
        <f>IF(OR(IFERROR(AND(VLOOKUP($E$2,Theme_Ranges[],2,0)&lt;=BT42,VLOOKUP($E$2,Theme_Ranges[],3,0)&gt;=BT42),FALSE),IFERROR(AND(VLOOKUP($E$3,Theme_Ranges[],2,0)&lt;=BT42,VLOOKUP($E$3,Theme_Ranges[],3,0)&gt;=BT42),FALSE)),BT42,"")</f>
        <v/>
      </c>
      <c r="Y42" s="41" t="str">
        <f>IF(OR(IFERROR(AND(VLOOKUP($E$2,Theme_Ranges[],2,0)&lt;=BU42,VLOOKUP($E$2,Theme_Ranges[],3,0)&gt;=BU42),FALSE),IFERROR(AND(VLOOKUP($E$3,Theme_Ranges[],2,0)&lt;=BU42,VLOOKUP($E$3,Theme_Ranges[],3,0)&gt;=BU42),FALSE)),BU42,"")</f>
        <v/>
      </c>
      <c r="Z42" s="41" t="str">
        <f>IF(OR(IFERROR(AND(VLOOKUP($E$2,Theme_Ranges[],2,0)&lt;=BV42,VLOOKUP($E$2,Theme_Ranges[],3,0)&gt;=BV42),FALSE),IFERROR(AND(VLOOKUP($E$3,Theme_Ranges[],2,0)&lt;=BV42,VLOOKUP($E$3,Theme_Ranges[],3,0)&gt;=BV42),FALSE)),BV42,"")</f>
        <v/>
      </c>
      <c r="AA42" s="41" t="str">
        <f>IF(OR(IFERROR(AND(VLOOKUP($E$2,Theme_Ranges[],2,0)&lt;=BW42,VLOOKUP($E$2,Theme_Ranges[],3,0)&gt;=BW42),FALSE),IFERROR(AND(VLOOKUP($E$3,Theme_Ranges[],2,0)&lt;=BW42,VLOOKUP($E$3,Theme_Ranges[],3,0)&gt;=BW42),FALSE)),BW42,"")</f>
        <v/>
      </c>
      <c r="AB42" s="41" t="str">
        <f>IF(OR(IFERROR(AND(VLOOKUP($E$2,Theme_Ranges[],2,0)&lt;=BX42,VLOOKUP($E$2,Theme_Ranges[],3,0)&gt;=BX42),FALSE),IFERROR(AND(VLOOKUP($E$3,Theme_Ranges[],2,0)&lt;=BX42,VLOOKUP($E$3,Theme_Ranges[],3,0)&gt;=BX42),FALSE)),BX42,"")</f>
        <v/>
      </c>
      <c r="AC42" s="41" t="str">
        <f>IF(OR(IFERROR(AND(VLOOKUP($E$2,Theme_Ranges[],2,0)&lt;=BY42,VLOOKUP($E$2,Theme_Ranges[],3,0)&gt;=BY42),FALSE),IFERROR(AND(VLOOKUP($E$3,Theme_Ranges[],2,0)&lt;=BY42,VLOOKUP($E$3,Theme_Ranges[],3,0)&gt;=BY42),FALSE)),BY42,"")</f>
        <v/>
      </c>
      <c r="AD42" s="41" t="str">
        <f>IF(OR(IFERROR(AND(VLOOKUP($E$2,Theme_Ranges[],2,0)&lt;=BZ42,VLOOKUP($E$2,Theme_Ranges[],3,0)&gt;=BZ42),FALSE),IFERROR(AND(VLOOKUP($E$3,Theme_Ranges[],2,0)&lt;=BZ42,VLOOKUP($E$3,Theme_Ranges[],3,0)&gt;=BZ42),FALSE)),BZ42,"")</f>
        <v/>
      </c>
      <c r="AE42" s="41" t="str">
        <f>IF(OR(IFERROR(AND(VLOOKUP($E$2,Theme_Ranges[],2,0)&lt;=CA42,VLOOKUP($E$2,Theme_Ranges[],3,0)&gt;=CA42),FALSE),IFERROR(AND(VLOOKUP($E$3,Theme_Ranges[],2,0)&lt;=CA42,VLOOKUP($E$3,Theme_Ranges[],3,0)&gt;=CA42),FALSE)),CA42,"")</f>
        <v/>
      </c>
      <c r="AF42" s="41" t="str">
        <f>IF(OR(IFERROR(AND(VLOOKUP($E$2,Theme_Ranges[],2,0)&lt;=CB42,VLOOKUP($E$2,Theme_Ranges[],3,0)&gt;=CB42),FALSE),IFERROR(AND(VLOOKUP($E$3,Theme_Ranges[],2,0)&lt;=CB42,VLOOKUP($E$3,Theme_Ranges[],3,0)&gt;=CB42),FALSE)),CB42,"")</f>
        <v/>
      </c>
      <c r="AG42" s="41" t="str">
        <f>IF(OR(IFERROR(AND(VLOOKUP($E$2,Theme_Ranges[],2,0)&lt;=CC42,VLOOKUP($E$2,Theme_Ranges[],3,0)&gt;=CC42),FALSE),IFERROR(AND(VLOOKUP($E$3,Theme_Ranges[],2,0)&lt;=CC42,VLOOKUP($E$3,Theme_Ranges[],3,0)&gt;=CC42),FALSE)),CC42,"")</f>
        <v/>
      </c>
      <c r="AH42" s="41" t="str">
        <f>IF(OR(IFERROR(AND(VLOOKUP($E$2,Theme_Ranges[],2,0)&lt;=CD42,VLOOKUP($E$2,Theme_Ranges[],3,0)&gt;=CD42),FALSE),IFERROR(AND(VLOOKUP($E$3,Theme_Ranges[],2,0)&lt;=CD42,VLOOKUP($E$3,Theme_Ranges[],3,0)&gt;=CD42),FALSE)),CD42,"")</f>
        <v/>
      </c>
      <c r="AI42" s="41" t="str">
        <f>IF(OR(IFERROR(AND(VLOOKUP($E$2,Theme_Ranges[],2,0)&lt;=CE42,VLOOKUP($E$2,Theme_Ranges[],3,0)&gt;=CE42),FALSE),IFERROR(AND(VLOOKUP($E$3,Theme_Ranges[],2,0)&lt;=CE42,VLOOKUP($E$3,Theme_Ranges[],3,0)&gt;=CE42),FALSE)),CE42,"")</f>
        <v/>
      </c>
      <c r="AJ42" s="41" t="str">
        <f>IF(OR(IFERROR(AND(VLOOKUP($E$2,Theme_Ranges[],2,0)&lt;=CF42,VLOOKUP($E$2,Theme_Ranges[],3,0)&gt;=CF42),FALSE),IFERROR(AND(VLOOKUP($E$3,Theme_Ranges[],2,0)&lt;=CF42,VLOOKUP($E$3,Theme_Ranges[],3,0)&gt;=CF42),FALSE)),CF42,"")</f>
        <v/>
      </c>
      <c r="AK42" s="41" t="str">
        <f>IF(OR(IFERROR(AND(VLOOKUP($E$2,Theme_Ranges[],2,0)&lt;=CG42,VLOOKUP($E$2,Theme_Ranges[],3,0)&gt;=CG42),FALSE),IFERROR(AND(VLOOKUP($E$3,Theme_Ranges[],2,0)&lt;=CG42,VLOOKUP($E$3,Theme_Ranges[],3,0)&gt;=CG42),FALSE)),CG42,"")</f>
        <v/>
      </c>
      <c r="AL42" s="41" t="str">
        <f>IF(OR(IFERROR(AND(VLOOKUP($E$2,Theme_Ranges[],2,0)&lt;=CH42,VLOOKUP($E$2,Theme_Ranges[],3,0)&gt;=CH42),FALSE),IFERROR(AND(VLOOKUP($E$3,Theme_Ranges[],2,0)&lt;=CH42,VLOOKUP($E$3,Theme_Ranges[],3,0)&gt;=CH42),FALSE)),CH42,"")</f>
        <v/>
      </c>
      <c r="AM42" s="41" t="str">
        <f>IF(OR(IFERROR(AND(VLOOKUP($E$2,Theme_Ranges[],2,0)&lt;=CI42,VLOOKUP($E$2,Theme_Ranges[],3,0)&gt;=CI42),FALSE),IFERROR(AND(VLOOKUP($E$3,Theme_Ranges[],2,0)&lt;=CI42,VLOOKUP($E$3,Theme_Ranges[],3,0)&gt;=CI42),FALSE)),CI42,"")</f>
        <v/>
      </c>
      <c r="AN42" s="41" t="str">
        <f>IF(OR(IFERROR(AND(VLOOKUP($E$2,Theme_Ranges[],2,0)&lt;=CJ42,VLOOKUP($E$2,Theme_Ranges[],3,0)&gt;=CJ42),FALSE),IFERROR(AND(VLOOKUP($E$3,Theme_Ranges[],2,0)&lt;=CJ42,VLOOKUP($E$3,Theme_Ranges[],3,0)&gt;=CJ42),FALSE)),CJ42,"")</f>
        <v/>
      </c>
      <c r="AO42" s="79"/>
      <c r="AP42" s="49" t="str">
        <f t="shared" si="46"/>
        <v/>
      </c>
      <c r="AQ42" s="50" t="str">
        <f t="shared" si="47"/>
        <v/>
      </c>
      <c r="AR42" s="50" t="str">
        <f t="shared" si="48"/>
        <v/>
      </c>
      <c r="AS42" s="51" t="str">
        <f t="shared" si="49"/>
        <v/>
      </c>
      <c r="AT42" s="40"/>
      <c r="AU42" s="40"/>
      <c r="AV42" s="5">
        <f>VLOOKUP($AV$8,Theme_Ranges[],3,0)</f>
        <v>5</v>
      </c>
      <c r="AW42" s="5">
        <f t="shared" si="50"/>
        <v>0</v>
      </c>
      <c r="AX42" s="5">
        <f t="shared" si="51"/>
        <v>0</v>
      </c>
      <c r="AY42" s="5">
        <f t="shared" si="52"/>
        <v>0</v>
      </c>
      <c r="AZ42" s="5">
        <f t="shared" si="53"/>
        <v>0</v>
      </c>
      <c r="BA42" s="5">
        <f t="shared" si="54"/>
        <v>0</v>
      </c>
      <c r="BB42" s="40"/>
      <c r="BC42" s="42" t="str">
        <f>IF($D42="","",VLOOKUP($A42&amp;G$6,Data_Table_1[[Full Name Theme Conc]:[Theme Ranking]],8,0))</f>
        <v/>
      </c>
      <c r="BD42" s="42" t="str">
        <f>IF($D42="","",VLOOKUP($A42&amp;H$6,Data_Table_1[[Full Name Theme Conc]:[Theme Ranking]],8,0))</f>
        <v/>
      </c>
      <c r="BE42" s="42" t="str">
        <f>IF($D42="","",VLOOKUP($A42&amp;I$6,Data_Table_1[[Full Name Theme Conc]:[Theme Ranking]],8,0))</f>
        <v/>
      </c>
      <c r="BF42" s="42" t="str">
        <f>IF($D42="","",VLOOKUP($A42&amp;J$6,Data_Table_1[[Full Name Theme Conc]:[Theme Ranking]],8,0))</f>
        <v/>
      </c>
      <c r="BG42" s="42" t="str">
        <f>IF($D42="","",VLOOKUP($A42&amp;K$6,Data_Table_1[[Full Name Theme Conc]:[Theme Ranking]],8,0))</f>
        <v/>
      </c>
      <c r="BH42" s="42" t="str">
        <f>IF($D42="","",VLOOKUP($A42&amp;L$6,Data_Table_1[[Full Name Theme Conc]:[Theme Ranking]],8,0))</f>
        <v/>
      </c>
      <c r="BI42" s="42" t="str">
        <f>IF($D42="","",VLOOKUP($A42&amp;M$6,Data_Table_1[[Full Name Theme Conc]:[Theme Ranking]],8,0))</f>
        <v/>
      </c>
      <c r="BJ42" s="42" t="str">
        <f>IF($D42="","",VLOOKUP($A42&amp;N$6,Data_Table_1[[Full Name Theme Conc]:[Theme Ranking]],8,0))</f>
        <v/>
      </c>
      <c r="BK42" s="42" t="str">
        <f>IF($D42="","",VLOOKUP($A42&amp;O$6,Data_Table_1[[Full Name Theme Conc]:[Theme Ranking]],8,0))</f>
        <v/>
      </c>
      <c r="BL42" s="42" t="str">
        <f>IF($D42="","",VLOOKUP($A42&amp;P$6,Data_Table_1[[Full Name Theme Conc]:[Theme Ranking]],8,0))</f>
        <v/>
      </c>
      <c r="BM42" s="42" t="str">
        <f>IF($D42="","",VLOOKUP($A42&amp;Q$6,Data_Table_1[[Full Name Theme Conc]:[Theme Ranking]],8,0))</f>
        <v/>
      </c>
      <c r="BN42" s="42" t="str">
        <f>IF($D42="","",VLOOKUP($A42&amp;R$6,Data_Table_1[[Full Name Theme Conc]:[Theme Ranking]],8,0))</f>
        <v/>
      </c>
      <c r="BO42" s="42" t="str">
        <f>IF($D42="","",VLOOKUP($A42&amp;S$6,Data_Table_1[[Full Name Theme Conc]:[Theme Ranking]],8,0))</f>
        <v/>
      </c>
      <c r="BP42" s="42" t="str">
        <f>IF($D42="","",VLOOKUP($A42&amp;T$6,Data_Table_1[[Full Name Theme Conc]:[Theme Ranking]],8,0))</f>
        <v/>
      </c>
      <c r="BQ42" s="42" t="str">
        <f>IF($D42="","",VLOOKUP($A42&amp;U$6,Data_Table_1[[Full Name Theme Conc]:[Theme Ranking]],8,0))</f>
        <v/>
      </c>
      <c r="BR42" s="42" t="str">
        <f>IF($D42="","",VLOOKUP($A42&amp;V$6,Data_Table_1[[Full Name Theme Conc]:[Theme Ranking]],8,0))</f>
        <v/>
      </c>
      <c r="BS42" s="42" t="str">
        <f>IF($D42="","",VLOOKUP($A42&amp;W$6,Data_Table_1[[Full Name Theme Conc]:[Theme Ranking]],8,0))</f>
        <v/>
      </c>
      <c r="BT42" s="42" t="str">
        <f>IF($D42="","",VLOOKUP($A42&amp;X$6,Data_Table_1[[Full Name Theme Conc]:[Theme Ranking]],8,0))</f>
        <v/>
      </c>
      <c r="BU42" s="42" t="str">
        <f>IF($D42="","",VLOOKUP($A42&amp;Y$6,Data_Table_1[[Full Name Theme Conc]:[Theme Ranking]],8,0))</f>
        <v/>
      </c>
      <c r="BV42" s="42" t="str">
        <f>IF($D42="","",VLOOKUP($A42&amp;Z$6,Data_Table_1[[Full Name Theme Conc]:[Theme Ranking]],8,0))</f>
        <v/>
      </c>
      <c r="BW42" s="42" t="str">
        <f>IF($D42="","",VLOOKUP($A42&amp;AA$6,Data_Table_1[[Full Name Theme Conc]:[Theme Ranking]],8,0))</f>
        <v/>
      </c>
      <c r="BX42" s="42" t="str">
        <f>IF($D42="","",VLOOKUP($A42&amp;AB$6,Data_Table_1[[Full Name Theme Conc]:[Theme Ranking]],8,0))</f>
        <v/>
      </c>
      <c r="BY42" s="42" t="str">
        <f>IF($D42="","",VLOOKUP($A42&amp;AC$6,Data_Table_1[[Full Name Theme Conc]:[Theme Ranking]],8,0))</f>
        <v/>
      </c>
      <c r="BZ42" s="42" t="str">
        <f>IF($D42="","",VLOOKUP($A42&amp;AD$6,Data_Table_1[[Full Name Theme Conc]:[Theme Ranking]],8,0))</f>
        <v/>
      </c>
      <c r="CA42" s="42" t="str">
        <f>IF($D42="","",VLOOKUP($A42&amp;AE$6,Data_Table_1[[Full Name Theme Conc]:[Theme Ranking]],8,0))</f>
        <v/>
      </c>
      <c r="CB42" s="42" t="str">
        <f>IF($D42="","",VLOOKUP($A42&amp;AF$6,Data_Table_1[[Full Name Theme Conc]:[Theme Ranking]],8,0))</f>
        <v/>
      </c>
      <c r="CC42" s="42" t="str">
        <f>IF($D42="","",VLOOKUP($A42&amp;AG$6,Data_Table_1[[Full Name Theme Conc]:[Theme Ranking]],8,0))</f>
        <v/>
      </c>
      <c r="CD42" s="42" t="str">
        <f>IF($D42="","",VLOOKUP($A42&amp;AH$6,Data_Table_1[[Full Name Theme Conc]:[Theme Ranking]],8,0))</f>
        <v/>
      </c>
      <c r="CE42" s="42" t="str">
        <f>IF($D42="","",VLOOKUP($A42&amp;AI$6,Data_Table_1[[Full Name Theme Conc]:[Theme Ranking]],8,0))</f>
        <v/>
      </c>
      <c r="CF42" s="42" t="str">
        <f>IF($D42="","",VLOOKUP($A42&amp;AJ$6,Data_Table_1[[Full Name Theme Conc]:[Theme Ranking]],8,0))</f>
        <v/>
      </c>
      <c r="CG42" s="42" t="str">
        <f>IF($D42="","",VLOOKUP($A42&amp;AK$6,Data_Table_1[[Full Name Theme Conc]:[Theme Ranking]],8,0))</f>
        <v/>
      </c>
      <c r="CH42" s="42" t="str">
        <f>IF($D42="","",VLOOKUP($A42&amp;AL$6,Data_Table_1[[Full Name Theme Conc]:[Theme Ranking]],8,0))</f>
        <v/>
      </c>
      <c r="CI42" s="42" t="str">
        <f>IF($D42="","",VLOOKUP($A42&amp;AM$6,Data_Table_1[[Full Name Theme Conc]:[Theme Ranking]],8,0))</f>
        <v/>
      </c>
      <c r="CJ42" s="42" t="str">
        <f>IF($D42="","",VLOOKUP($A42&amp;AN$6,Data_Table_1[[Full Name Theme Conc]:[Theme Ranking]],8,0))</f>
        <v/>
      </c>
      <c r="CM42" s="42" t="str">
        <f>IF(AND(VLOOKUP($E$2,Theme_Ranges[],2,0)&lt;=BC42,VLOOKUP($E$2,Theme_Ranges[],3,0)&gt;=BC42),BC42,"")</f>
        <v/>
      </c>
      <c r="CN42" s="42" t="str">
        <f>IF(AND(VLOOKUP($E$2,Theme_Ranges[],2,0)&lt;=BD42,VLOOKUP($E$2,Theme_Ranges[],3,0)&gt;=BD42),BD42,"")</f>
        <v/>
      </c>
      <c r="CO42" s="42" t="str">
        <f>IF(AND(VLOOKUP($E$2,Theme_Ranges[],2,0)&lt;=BE42,VLOOKUP($E$2,Theme_Ranges[],3,0)&gt;=BE42),BE42,"")</f>
        <v/>
      </c>
      <c r="CP42" s="42" t="str">
        <f>IF(AND(VLOOKUP($E$2,Theme_Ranges[],2,0)&lt;=BF42,VLOOKUP($E$2,Theme_Ranges[],3,0)&gt;=BF42),BF42,"")</f>
        <v/>
      </c>
      <c r="CQ42" s="42" t="str">
        <f>IF(AND(VLOOKUP($E$2,Theme_Ranges[],2,0)&lt;=BG42,VLOOKUP($E$2,Theme_Ranges[],3,0)&gt;=BG42),BG42,"")</f>
        <v/>
      </c>
      <c r="CR42" s="42" t="str">
        <f>IF(AND(VLOOKUP($E$2,Theme_Ranges[],2,0)&lt;=BH42,VLOOKUP($E$2,Theme_Ranges[],3,0)&gt;=BH42),BH42,"")</f>
        <v/>
      </c>
      <c r="CS42" s="42" t="str">
        <f>IF(AND(VLOOKUP($E$2,Theme_Ranges[],2,0)&lt;=BI42,VLOOKUP($E$2,Theme_Ranges[],3,0)&gt;=BI42),BI42,"")</f>
        <v/>
      </c>
      <c r="CT42" s="42" t="str">
        <f>IF(AND(VLOOKUP($E$2,Theme_Ranges[],2,0)&lt;=BJ42,VLOOKUP($E$2,Theme_Ranges[],3,0)&gt;=BJ42),BJ42,"")</f>
        <v/>
      </c>
      <c r="CU42" s="42" t="str">
        <f>IF(AND(VLOOKUP($E$2,Theme_Ranges[],2,0)&lt;=BK42,VLOOKUP($E$2,Theme_Ranges[],3,0)&gt;=BK42),BK42,"")</f>
        <v/>
      </c>
      <c r="CV42" s="42" t="str">
        <f>IF(AND(VLOOKUP($E$2,Theme_Ranges[],2,0)&lt;=BL42,VLOOKUP($E$2,Theme_Ranges[],3,0)&gt;=BL42),BL42,"")</f>
        <v/>
      </c>
      <c r="CW42" s="42" t="str">
        <f>IF(AND(VLOOKUP($E$2,Theme_Ranges[],2,0)&lt;=BM42,VLOOKUP($E$2,Theme_Ranges[],3,0)&gt;=BM42),BM42,"")</f>
        <v/>
      </c>
      <c r="CX42" s="42" t="str">
        <f>IF(AND(VLOOKUP($E$2,Theme_Ranges[],2,0)&lt;=BN42,VLOOKUP($E$2,Theme_Ranges[],3,0)&gt;=BN42),BN42,"")</f>
        <v/>
      </c>
      <c r="CY42" s="42" t="str">
        <f>IF(AND(VLOOKUP($E$2,Theme_Ranges[],2,0)&lt;=BO42,VLOOKUP($E$2,Theme_Ranges[],3,0)&gt;=BO42),BO42,"")</f>
        <v/>
      </c>
      <c r="CZ42" s="42" t="str">
        <f>IF(AND(VLOOKUP($E$2,Theme_Ranges[],2,0)&lt;=BP42,VLOOKUP($E$2,Theme_Ranges[],3,0)&gt;=BP42),BP42,"")</f>
        <v/>
      </c>
      <c r="DA42" s="42" t="str">
        <f>IF(AND(VLOOKUP($E$2,Theme_Ranges[],2,0)&lt;=BQ42,VLOOKUP($E$2,Theme_Ranges[],3,0)&gt;=BQ42),BQ42,"")</f>
        <v/>
      </c>
      <c r="DB42" s="42" t="str">
        <f>IF(AND(VLOOKUP($E$2,Theme_Ranges[],2,0)&lt;=BR42,VLOOKUP($E$2,Theme_Ranges[],3,0)&gt;=BR42),BR42,"")</f>
        <v/>
      </c>
      <c r="DC42" s="42" t="str">
        <f>IF(AND(VLOOKUP($E$2,Theme_Ranges[],2,0)&lt;=BS42,VLOOKUP($E$2,Theme_Ranges[],3,0)&gt;=BS42),BS42,"")</f>
        <v/>
      </c>
      <c r="DD42" s="42" t="str">
        <f>IF(AND(VLOOKUP($E$2,Theme_Ranges[],2,0)&lt;=BT42,VLOOKUP($E$2,Theme_Ranges[],3,0)&gt;=BT42),BT42,"")</f>
        <v/>
      </c>
      <c r="DE42" s="42" t="str">
        <f>IF(AND(VLOOKUP($E$2,Theme_Ranges[],2,0)&lt;=BU42,VLOOKUP($E$2,Theme_Ranges[],3,0)&gt;=BU42),BU42,"")</f>
        <v/>
      </c>
      <c r="DF42" s="42" t="str">
        <f>IF(AND(VLOOKUP($E$2,Theme_Ranges[],2,0)&lt;=BV42,VLOOKUP($E$2,Theme_Ranges[],3,0)&gt;=BV42),BV42,"")</f>
        <v/>
      </c>
      <c r="DG42" s="42" t="str">
        <f>IF(AND(VLOOKUP($E$2,Theme_Ranges[],2,0)&lt;=BW42,VLOOKUP($E$2,Theme_Ranges[],3,0)&gt;=BW42),BW42,"")</f>
        <v/>
      </c>
      <c r="DH42" s="42" t="str">
        <f>IF(AND(VLOOKUP($E$2,Theme_Ranges[],2,0)&lt;=BX42,VLOOKUP($E$2,Theme_Ranges[],3,0)&gt;=BX42),BX42,"")</f>
        <v/>
      </c>
      <c r="DI42" s="42" t="str">
        <f>IF(AND(VLOOKUP($E$2,Theme_Ranges[],2,0)&lt;=BY42,VLOOKUP($E$2,Theme_Ranges[],3,0)&gt;=BY42),BY42,"")</f>
        <v/>
      </c>
      <c r="DJ42" s="42" t="str">
        <f>IF(AND(VLOOKUP($E$2,Theme_Ranges[],2,0)&lt;=BZ42,VLOOKUP($E$2,Theme_Ranges[],3,0)&gt;=BZ42),BZ42,"")</f>
        <v/>
      </c>
      <c r="DK42" s="42" t="str">
        <f>IF(AND(VLOOKUP($E$2,Theme_Ranges[],2,0)&lt;=CA42,VLOOKUP($E$2,Theme_Ranges[],3,0)&gt;=CA42),CA42,"")</f>
        <v/>
      </c>
      <c r="DL42" s="42" t="str">
        <f>IF(AND(VLOOKUP($E$2,Theme_Ranges[],2,0)&lt;=CB42,VLOOKUP($E$2,Theme_Ranges[],3,0)&gt;=CB42),CB42,"")</f>
        <v/>
      </c>
      <c r="DM42" s="42" t="str">
        <f>IF(AND(VLOOKUP($E$2,Theme_Ranges[],2,0)&lt;=CC42,VLOOKUP($E$2,Theme_Ranges[],3,0)&gt;=CC42),CC42,"")</f>
        <v/>
      </c>
      <c r="DN42" s="42" t="str">
        <f>IF(AND(VLOOKUP($E$2,Theme_Ranges[],2,0)&lt;=CD42,VLOOKUP($E$2,Theme_Ranges[],3,0)&gt;=CD42),CD42,"")</f>
        <v/>
      </c>
      <c r="DO42" s="42" t="str">
        <f>IF(AND(VLOOKUP($E$2,Theme_Ranges[],2,0)&lt;=CE42,VLOOKUP($E$2,Theme_Ranges[],3,0)&gt;=CE42),CE42,"")</f>
        <v/>
      </c>
      <c r="DP42" s="42" t="str">
        <f>IF(AND(VLOOKUP($E$2,Theme_Ranges[],2,0)&lt;=CF42,VLOOKUP($E$2,Theme_Ranges[],3,0)&gt;=CF42),CF42,"")</f>
        <v/>
      </c>
      <c r="DQ42" s="42" t="str">
        <f>IF(AND(VLOOKUP($E$2,Theme_Ranges[],2,0)&lt;=CG42,VLOOKUP($E$2,Theme_Ranges[],3,0)&gt;=CG42),CG42,"")</f>
        <v/>
      </c>
      <c r="DR42" s="42" t="str">
        <f>IF(AND(VLOOKUP($E$2,Theme_Ranges[],2,0)&lt;=CH42,VLOOKUP($E$2,Theme_Ranges[],3,0)&gt;=CH42),CH42,"")</f>
        <v/>
      </c>
      <c r="DS42" s="42" t="str">
        <f>IF(AND(VLOOKUP($E$2,Theme_Ranges[],2,0)&lt;=CI42,VLOOKUP($E$2,Theme_Ranges[],3,0)&gt;=CI42),CI42,"")</f>
        <v/>
      </c>
      <c r="DT42" s="42" t="str">
        <f>IF(AND(VLOOKUP($E$2,Theme_Ranges[],2,0)&lt;=CJ42,VLOOKUP($E$2,Theme_Ranges[],3,0)&gt;=CJ42),CJ42,"")</f>
        <v/>
      </c>
    </row>
    <row r="43" spans="1:124" ht="19.2" x14ac:dyDescent="0.5">
      <c r="A43" s="38" t="str">
        <f t="shared" si="36"/>
        <v xml:space="preserve"> </v>
      </c>
      <c r="B43" s="39" t="str">
        <f>IF('Raw Data'!B38="","",'Raw Data'!B38)</f>
        <v/>
      </c>
      <c r="C43" s="39" t="str">
        <f>IF('Raw Data'!C38="","",'Raw Data'!C38)</f>
        <v/>
      </c>
      <c r="D43" s="39" t="str">
        <f>IF('Raw Data'!D38="","",'Raw Data'!D38)</f>
        <v/>
      </c>
      <c r="E43" s="39" t="str">
        <f>IF('Raw Data'!E38="","",'Raw Data'!E38)</f>
        <v/>
      </c>
      <c r="F43" s="71"/>
      <c r="G43" s="41" t="str">
        <f>IF(OR(IFERROR(AND(VLOOKUP($E$2,Theme_Ranges[],2,0)&lt;=BC43,VLOOKUP($E$2,Theme_Ranges[],3,0)&gt;=BC43),FALSE),IFERROR(AND(VLOOKUP($E$3,Theme_Ranges[],2,0)&lt;=BC43,VLOOKUP($E$3,Theme_Ranges[],3,0)&gt;=BC43),FALSE)),BC43,"")</f>
        <v/>
      </c>
      <c r="H43" s="41" t="str">
        <f>IF(OR(IFERROR(AND(VLOOKUP($E$2,Theme_Ranges[],2,0)&lt;=BD43,VLOOKUP($E$2,Theme_Ranges[],3,0)&gt;=BD43),FALSE),IFERROR(AND(VLOOKUP($E$3,Theme_Ranges[],2,0)&lt;=BD43,VLOOKUP($E$3,Theme_Ranges[],3,0)&gt;=BD43),FALSE)),BD43,"")</f>
        <v/>
      </c>
      <c r="I43" s="41" t="str">
        <f>IF(OR(IFERROR(AND(VLOOKUP($E$2,Theme_Ranges[],2,0)&lt;=BE43,VLOOKUP($E$2,Theme_Ranges[],3,0)&gt;=BE43),FALSE),IFERROR(AND(VLOOKUP($E$3,Theme_Ranges[],2,0)&lt;=BE43,VLOOKUP($E$3,Theme_Ranges[],3,0)&gt;=BE43),FALSE)),BE43,"")</f>
        <v/>
      </c>
      <c r="J43" s="41" t="str">
        <f>IF(OR(IFERROR(AND(VLOOKUP($E$2,Theme_Ranges[],2,0)&lt;=BF43,VLOOKUP($E$2,Theme_Ranges[],3,0)&gt;=BF43),FALSE),IFERROR(AND(VLOOKUP($E$3,Theme_Ranges[],2,0)&lt;=BF43,VLOOKUP($E$3,Theme_Ranges[],3,0)&gt;=BF43),FALSE)),BF43,"")</f>
        <v/>
      </c>
      <c r="K43" s="41" t="str">
        <f>IF(OR(IFERROR(AND(VLOOKUP($E$2,Theme_Ranges[],2,0)&lt;=BG43,VLOOKUP($E$2,Theme_Ranges[],3,0)&gt;=BG43),FALSE),IFERROR(AND(VLOOKUP($E$3,Theme_Ranges[],2,0)&lt;=BG43,VLOOKUP($E$3,Theme_Ranges[],3,0)&gt;=BG43),FALSE)),BG43,"")</f>
        <v/>
      </c>
      <c r="L43" s="41" t="str">
        <f>IF(OR(IFERROR(AND(VLOOKUP($E$2,Theme_Ranges[],2,0)&lt;=BH43,VLOOKUP($E$2,Theme_Ranges[],3,0)&gt;=BH43),FALSE),IFERROR(AND(VLOOKUP($E$3,Theme_Ranges[],2,0)&lt;=BH43,VLOOKUP($E$3,Theme_Ranges[],3,0)&gt;=BH43),FALSE)),BH43,"")</f>
        <v/>
      </c>
      <c r="M43" s="41" t="str">
        <f>IF(OR(IFERROR(AND(VLOOKUP($E$2,Theme_Ranges[],2,0)&lt;=BI43,VLOOKUP($E$2,Theme_Ranges[],3,0)&gt;=BI43),FALSE),IFERROR(AND(VLOOKUP($E$3,Theme_Ranges[],2,0)&lt;=BI43,VLOOKUP($E$3,Theme_Ranges[],3,0)&gt;=BI43),FALSE)),BI43,"")</f>
        <v/>
      </c>
      <c r="N43" s="41" t="str">
        <f>IF(OR(IFERROR(AND(VLOOKUP($E$2,Theme_Ranges[],2,0)&lt;=BJ43,VLOOKUP($E$2,Theme_Ranges[],3,0)&gt;=BJ43),FALSE),IFERROR(AND(VLOOKUP($E$3,Theme_Ranges[],2,0)&lt;=BJ43,VLOOKUP($E$3,Theme_Ranges[],3,0)&gt;=BJ43),FALSE)),BJ43,"")</f>
        <v/>
      </c>
      <c r="O43" s="41" t="str">
        <f>IF(OR(IFERROR(AND(VLOOKUP($E$2,Theme_Ranges[],2,0)&lt;=BK43,VLOOKUP($E$2,Theme_Ranges[],3,0)&gt;=BK43),FALSE),IFERROR(AND(VLOOKUP($E$3,Theme_Ranges[],2,0)&lt;=BK43,VLOOKUP($E$3,Theme_Ranges[],3,0)&gt;=BK43),FALSE)),BK43,"")</f>
        <v/>
      </c>
      <c r="P43" s="41" t="str">
        <f>IF(OR(IFERROR(AND(VLOOKUP($E$2,Theme_Ranges[],2,0)&lt;=BL43,VLOOKUP($E$2,Theme_Ranges[],3,0)&gt;=BL43),FALSE),IFERROR(AND(VLOOKUP($E$3,Theme_Ranges[],2,0)&lt;=BL43,VLOOKUP($E$3,Theme_Ranges[],3,0)&gt;=BL43),FALSE)),BL43,"")</f>
        <v/>
      </c>
      <c r="Q43" s="41" t="str">
        <f>IF(OR(IFERROR(AND(VLOOKUP($E$2,Theme_Ranges[],2,0)&lt;=BM43,VLOOKUP($E$2,Theme_Ranges[],3,0)&gt;=BM43),FALSE),IFERROR(AND(VLOOKUP($E$3,Theme_Ranges[],2,0)&lt;=BM43,VLOOKUP($E$3,Theme_Ranges[],3,0)&gt;=BM43),FALSE)),BM43,"")</f>
        <v/>
      </c>
      <c r="R43" s="41" t="str">
        <f>IF(OR(IFERROR(AND(VLOOKUP($E$2,Theme_Ranges[],2,0)&lt;=BN43,VLOOKUP($E$2,Theme_Ranges[],3,0)&gt;=BN43),FALSE),IFERROR(AND(VLOOKUP($E$3,Theme_Ranges[],2,0)&lt;=BN43,VLOOKUP($E$3,Theme_Ranges[],3,0)&gt;=BN43),FALSE)),BN43,"")</f>
        <v/>
      </c>
      <c r="S43" s="41" t="str">
        <f>IF(OR(IFERROR(AND(VLOOKUP($E$2,Theme_Ranges[],2,0)&lt;=BO43,VLOOKUP($E$2,Theme_Ranges[],3,0)&gt;=BO43),FALSE),IFERROR(AND(VLOOKUP($E$3,Theme_Ranges[],2,0)&lt;=BO43,VLOOKUP($E$3,Theme_Ranges[],3,0)&gt;=BO43),FALSE)),BO43,"")</f>
        <v/>
      </c>
      <c r="T43" s="41" t="str">
        <f>IF(OR(IFERROR(AND(VLOOKUP($E$2,Theme_Ranges[],2,0)&lt;=BP43,VLOOKUP($E$2,Theme_Ranges[],3,0)&gt;=BP43),FALSE),IFERROR(AND(VLOOKUP($E$3,Theme_Ranges[],2,0)&lt;=BP43,VLOOKUP($E$3,Theme_Ranges[],3,0)&gt;=BP43),FALSE)),BP43,"")</f>
        <v/>
      </c>
      <c r="U43" s="41" t="str">
        <f>IF(OR(IFERROR(AND(VLOOKUP($E$2,Theme_Ranges[],2,0)&lt;=BQ43,VLOOKUP($E$2,Theme_Ranges[],3,0)&gt;=BQ43),FALSE),IFERROR(AND(VLOOKUP($E$3,Theme_Ranges[],2,0)&lt;=BQ43,VLOOKUP($E$3,Theme_Ranges[],3,0)&gt;=BQ43),FALSE)),BQ43,"")</f>
        <v/>
      </c>
      <c r="V43" s="41" t="str">
        <f>IF(OR(IFERROR(AND(VLOOKUP($E$2,Theme_Ranges[],2,0)&lt;=BR43,VLOOKUP($E$2,Theme_Ranges[],3,0)&gt;=BR43),FALSE),IFERROR(AND(VLOOKUP($E$3,Theme_Ranges[],2,0)&lt;=BR43,VLOOKUP($E$3,Theme_Ranges[],3,0)&gt;=BR43),FALSE)),BR43,"")</f>
        <v/>
      </c>
      <c r="W43" s="41" t="str">
        <f>IF(OR(IFERROR(AND(VLOOKUP($E$2,Theme_Ranges[],2,0)&lt;=BS43,VLOOKUP($E$2,Theme_Ranges[],3,0)&gt;=BS43),FALSE),IFERROR(AND(VLOOKUP($E$3,Theme_Ranges[],2,0)&lt;=BS43,VLOOKUP($E$3,Theme_Ranges[],3,0)&gt;=BS43),FALSE)),BS43,"")</f>
        <v/>
      </c>
      <c r="X43" s="41" t="str">
        <f>IF(OR(IFERROR(AND(VLOOKUP($E$2,Theme_Ranges[],2,0)&lt;=BT43,VLOOKUP($E$2,Theme_Ranges[],3,0)&gt;=BT43),FALSE),IFERROR(AND(VLOOKUP($E$3,Theme_Ranges[],2,0)&lt;=BT43,VLOOKUP($E$3,Theme_Ranges[],3,0)&gt;=BT43),FALSE)),BT43,"")</f>
        <v/>
      </c>
      <c r="Y43" s="41" t="str">
        <f>IF(OR(IFERROR(AND(VLOOKUP($E$2,Theme_Ranges[],2,0)&lt;=BU43,VLOOKUP($E$2,Theme_Ranges[],3,0)&gt;=BU43),FALSE),IFERROR(AND(VLOOKUP($E$3,Theme_Ranges[],2,0)&lt;=BU43,VLOOKUP($E$3,Theme_Ranges[],3,0)&gt;=BU43),FALSE)),BU43,"")</f>
        <v/>
      </c>
      <c r="Z43" s="41" t="str">
        <f>IF(OR(IFERROR(AND(VLOOKUP($E$2,Theme_Ranges[],2,0)&lt;=BV43,VLOOKUP($E$2,Theme_Ranges[],3,0)&gt;=BV43),FALSE),IFERROR(AND(VLOOKUP($E$3,Theme_Ranges[],2,0)&lt;=BV43,VLOOKUP($E$3,Theme_Ranges[],3,0)&gt;=BV43),FALSE)),BV43,"")</f>
        <v/>
      </c>
      <c r="AA43" s="41" t="str">
        <f>IF(OR(IFERROR(AND(VLOOKUP($E$2,Theme_Ranges[],2,0)&lt;=BW43,VLOOKUP($E$2,Theme_Ranges[],3,0)&gt;=BW43),FALSE),IFERROR(AND(VLOOKUP($E$3,Theme_Ranges[],2,0)&lt;=BW43,VLOOKUP($E$3,Theme_Ranges[],3,0)&gt;=BW43),FALSE)),BW43,"")</f>
        <v/>
      </c>
      <c r="AB43" s="41" t="str">
        <f>IF(OR(IFERROR(AND(VLOOKUP($E$2,Theme_Ranges[],2,0)&lt;=BX43,VLOOKUP($E$2,Theme_Ranges[],3,0)&gt;=BX43),FALSE),IFERROR(AND(VLOOKUP($E$3,Theme_Ranges[],2,0)&lt;=BX43,VLOOKUP($E$3,Theme_Ranges[],3,0)&gt;=BX43),FALSE)),BX43,"")</f>
        <v/>
      </c>
      <c r="AC43" s="41" t="str">
        <f>IF(OR(IFERROR(AND(VLOOKUP($E$2,Theme_Ranges[],2,0)&lt;=BY43,VLOOKUP($E$2,Theme_Ranges[],3,0)&gt;=BY43),FALSE),IFERROR(AND(VLOOKUP($E$3,Theme_Ranges[],2,0)&lt;=BY43,VLOOKUP($E$3,Theme_Ranges[],3,0)&gt;=BY43),FALSE)),BY43,"")</f>
        <v/>
      </c>
      <c r="AD43" s="41" t="str">
        <f>IF(OR(IFERROR(AND(VLOOKUP($E$2,Theme_Ranges[],2,0)&lt;=BZ43,VLOOKUP($E$2,Theme_Ranges[],3,0)&gt;=BZ43),FALSE),IFERROR(AND(VLOOKUP($E$3,Theme_Ranges[],2,0)&lt;=BZ43,VLOOKUP($E$3,Theme_Ranges[],3,0)&gt;=BZ43),FALSE)),BZ43,"")</f>
        <v/>
      </c>
      <c r="AE43" s="41" t="str">
        <f>IF(OR(IFERROR(AND(VLOOKUP($E$2,Theme_Ranges[],2,0)&lt;=CA43,VLOOKUP($E$2,Theme_Ranges[],3,0)&gt;=CA43),FALSE),IFERROR(AND(VLOOKUP($E$3,Theme_Ranges[],2,0)&lt;=CA43,VLOOKUP($E$3,Theme_Ranges[],3,0)&gt;=CA43),FALSE)),CA43,"")</f>
        <v/>
      </c>
      <c r="AF43" s="41" t="str">
        <f>IF(OR(IFERROR(AND(VLOOKUP($E$2,Theme_Ranges[],2,0)&lt;=CB43,VLOOKUP($E$2,Theme_Ranges[],3,0)&gt;=CB43),FALSE),IFERROR(AND(VLOOKUP($E$3,Theme_Ranges[],2,0)&lt;=CB43,VLOOKUP($E$3,Theme_Ranges[],3,0)&gt;=CB43),FALSE)),CB43,"")</f>
        <v/>
      </c>
      <c r="AG43" s="41" t="str">
        <f>IF(OR(IFERROR(AND(VLOOKUP($E$2,Theme_Ranges[],2,0)&lt;=CC43,VLOOKUP($E$2,Theme_Ranges[],3,0)&gt;=CC43),FALSE),IFERROR(AND(VLOOKUP($E$3,Theme_Ranges[],2,0)&lt;=CC43,VLOOKUP($E$3,Theme_Ranges[],3,0)&gt;=CC43),FALSE)),CC43,"")</f>
        <v/>
      </c>
      <c r="AH43" s="41" t="str">
        <f>IF(OR(IFERROR(AND(VLOOKUP($E$2,Theme_Ranges[],2,0)&lt;=CD43,VLOOKUP($E$2,Theme_Ranges[],3,0)&gt;=CD43),FALSE),IFERROR(AND(VLOOKUP($E$3,Theme_Ranges[],2,0)&lt;=CD43,VLOOKUP($E$3,Theme_Ranges[],3,0)&gt;=CD43),FALSE)),CD43,"")</f>
        <v/>
      </c>
      <c r="AI43" s="41" t="str">
        <f>IF(OR(IFERROR(AND(VLOOKUP($E$2,Theme_Ranges[],2,0)&lt;=CE43,VLOOKUP($E$2,Theme_Ranges[],3,0)&gt;=CE43),FALSE),IFERROR(AND(VLOOKUP($E$3,Theme_Ranges[],2,0)&lt;=CE43,VLOOKUP($E$3,Theme_Ranges[],3,0)&gt;=CE43),FALSE)),CE43,"")</f>
        <v/>
      </c>
      <c r="AJ43" s="41" t="str">
        <f>IF(OR(IFERROR(AND(VLOOKUP($E$2,Theme_Ranges[],2,0)&lt;=CF43,VLOOKUP($E$2,Theme_Ranges[],3,0)&gt;=CF43),FALSE),IFERROR(AND(VLOOKUP($E$3,Theme_Ranges[],2,0)&lt;=CF43,VLOOKUP($E$3,Theme_Ranges[],3,0)&gt;=CF43),FALSE)),CF43,"")</f>
        <v/>
      </c>
      <c r="AK43" s="41" t="str">
        <f>IF(OR(IFERROR(AND(VLOOKUP($E$2,Theme_Ranges[],2,0)&lt;=CG43,VLOOKUP($E$2,Theme_Ranges[],3,0)&gt;=CG43),FALSE),IFERROR(AND(VLOOKUP($E$3,Theme_Ranges[],2,0)&lt;=CG43,VLOOKUP($E$3,Theme_Ranges[],3,0)&gt;=CG43),FALSE)),CG43,"")</f>
        <v/>
      </c>
      <c r="AL43" s="41" t="str">
        <f>IF(OR(IFERROR(AND(VLOOKUP($E$2,Theme_Ranges[],2,0)&lt;=CH43,VLOOKUP($E$2,Theme_Ranges[],3,0)&gt;=CH43),FALSE),IFERROR(AND(VLOOKUP($E$3,Theme_Ranges[],2,0)&lt;=CH43,VLOOKUP($E$3,Theme_Ranges[],3,0)&gt;=CH43),FALSE)),CH43,"")</f>
        <v/>
      </c>
      <c r="AM43" s="41" t="str">
        <f>IF(OR(IFERROR(AND(VLOOKUP($E$2,Theme_Ranges[],2,0)&lt;=CI43,VLOOKUP($E$2,Theme_Ranges[],3,0)&gt;=CI43),FALSE),IFERROR(AND(VLOOKUP($E$3,Theme_Ranges[],2,0)&lt;=CI43,VLOOKUP($E$3,Theme_Ranges[],3,0)&gt;=CI43),FALSE)),CI43,"")</f>
        <v/>
      </c>
      <c r="AN43" s="41" t="str">
        <f>IF(OR(IFERROR(AND(VLOOKUP($E$2,Theme_Ranges[],2,0)&lt;=CJ43,VLOOKUP($E$2,Theme_Ranges[],3,0)&gt;=CJ43),FALSE),IFERROR(AND(VLOOKUP($E$3,Theme_Ranges[],2,0)&lt;=CJ43,VLOOKUP($E$3,Theme_Ranges[],3,0)&gt;=CJ43),FALSE)),CJ43,"")</f>
        <v/>
      </c>
      <c r="AO43" s="79"/>
      <c r="AP43" s="49" t="str">
        <f t="shared" si="46"/>
        <v/>
      </c>
      <c r="AQ43" s="50" t="str">
        <f t="shared" si="47"/>
        <v/>
      </c>
      <c r="AR43" s="50" t="str">
        <f t="shared" si="48"/>
        <v/>
      </c>
      <c r="AS43" s="51" t="str">
        <f t="shared" si="49"/>
        <v/>
      </c>
      <c r="AT43" s="40"/>
      <c r="AU43" s="40"/>
      <c r="AV43" s="5">
        <f>VLOOKUP($AV$8,Theme_Ranges[],3,0)</f>
        <v>5</v>
      </c>
      <c r="AW43" s="5">
        <f t="shared" si="50"/>
        <v>0</v>
      </c>
      <c r="AX43" s="5">
        <f t="shared" si="51"/>
        <v>0</v>
      </c>
      <c r="AY43" s="5">
        <f t="shared" si="52"/>
        <v>0</v>
      </c>
      <c r="AZ43" s="5">
        <f t="shared" si="53"/>
        <v>0</v>
      </c>
      <c r="BA43" s="5">
        <f t="shared" si="54"/>
        <v>0</v>
      </c>
      <c r="BB43" s="40"/>
      <c r="BC43" s="42" t="str">
        <f>IF($D43="","",VLOOKUP($A43&amp;G$6,Data_Table_1[[Full Name Theme Conc]:[Theme Ranking]],8,0))</f>
        <v/>
      </c>
      <c r="BD43" s="42" t="str">
        <f>IF($D43="","",VLOOKUP($A43&amp;H$6,Data_Table_1[[Full Name Theme Conc]:[Theme Ranking]],8,0))</f>
        <v/>
      </c>
      <c r="BE43" s="42" t="str">
        <f>IF($D43="","",VLOOKUP($A43&amp;I$6,Data_Table_1[[Full Name Theme Conc]:[Theme Ranking]],8,0))</f>
        <v/>
      </c>
      <c r="BF43" s="42" t="str">
        <f>IF($D43="","",VLOOKUP($A43&amp;J$6,Data_Table_1[[Full Name Theme Conc]:[Theme Ranking]],8,0))</f>
        <v/>
      </c>
      <c r="BG43" s="42" t="str">
        <f>IF($D43="","",VLOOKUP($A43&amp;K$6,Data_Table_1[[Full Name Theme Conc]:[Theme Ranking]],8,0))</f>
        <v/>
      </c>
      <c r="BH43" s="42" t="str">
        <f>IF($D43="","",VLOOKUP($A43&amp;L$6,Data_Table_1[[Full Name Theme Conc]:[Theme Ranking]],8,0))</f>
        <v/>
      </c>
      <c r="BI43" s="42" t="str">
        <f>IF($D43="","",VLOOKUP($A43&amp;M$6,Data_Table_1[[Full Name Theme Conc]:[Theme Ranking]],8,0))</f>
        <v/>
      </c>
      <c r="BJ43" s="42" t="str">
        <f>IF($D43="","",VLOOKUP($A43&amp;N$6,Data_Table_1[[Full Name Theme Conc]:[Theme Ranking]],8,0))</f>
        <v/>
      </c>
      <c r="BK43" s="42" t="str">
        <f>IF($D43="","",VLOOKUP($A43&amp;O$6,Data_Table_1[[Full Name Theme Conc]:[Theme Ranking]],8,0))</f>
        <v/>
      </c>
      <c r="BL43" s="42" t="str">
        <f>IF($D43="","",VLOOKUP($A43&amp;P$6,Data_Table_1[[Full Name Theme Conc]:[Theme Ranking]],8,0))</f>
        <v/>
      </c>
      <c r="BM43" s="42" t="str">
        <f>IF($D43="","",VLOOKUP($A43&amp;Q$6,Data_Table_1[[Full Name Theme Conc]:[Theme Ranking]],8,0))</f>
        <v/>
      </c>
      <c r="BN43" s="42" t="str">
        <f>IF($D43="","",VLOOKUP($A43&amp;R$6,Data_Table_1[[Full Name Theme Conc]:[Theme Ranking]],8,0))</f>
        <v/>
      </c>
      <c r="BO43" s="42" t="str">
        <f>IF($D43="","",VLOOKUP($A43&amp;S$6,Data_Table_1[[Full Name Theme Conc]:[Theme Ranking]],8,0))</f>
        <v/>
      </c>
      <c r="BP43" s="42" t="str">
        <f>IF($D43="","",VLOOKUP($A43&amp;T$6,Data_Table_1[[Full Name Theme Conc]:[Theme Ranking]],8,0))</f>
        <v/>
      </c>
      <c r="BQ43" s="42" t="str">
        <f>IF($D43="","",VLOOKUP($A43&amp;U$6,Data_Table_1[[Full Name Theme Conc]:[Theme Ranking]],8,0))</f>
        <v/>
      </c>
      <c r="BR43" s="42" t="str">
        <f>IF($D43="","",VLOOKUP($A43&amp;V$6,Data_Table_1[[Full Name Theme Conc]:[Theme Ranking]],8,0))</f>
        <v/>
      </c>
      <c r="BS43" s="42" t="str">
        <f>IF($D43="","",VLOOKUP($A43&amp;W$6,Data_Table_1[[Full Name Theme Conc]:[Theme Ranking]],8,0))</f>
        <v/>
      </c>
      <c r="BT43" s="42" t="str">
        <f>IF($D43="","",VLOOKUP($A43&amp;X$6,Data_Table_1[[Full Name Theme Conc]:[Theme Ranking]],8,0))</f>
        <v/>
      </c>
      <c r="BU43" s="42" t="str">
        <f>IF($D43="","",VLOOKUP($A43&amp;Y$6,Data_Table_1[[Full Name Theme Conc]:[Theme Ranking]],8,0))</f>
        <v/>
      </c>
      <c r="BV43" s="42" t="str">
        <f>IF($D43="","",VLOOKUP($A43&amp;Z$6,Data_Table_1[[Full Name Theme Conc]:[Theme Ranking]],8,0))</f>
        <v/>
      </c>
      <c r="BW43" s="42" t="str">
        <f>IF($D43="","",VLOOKUP($A43&amp;AA$6,Data_Table_1[[Full Name Theme Conc]:[Theme Ranking]],8,0))</f>
        <v/>
      </c>
      <c r="BX43" s="42" t="str">
        <f>IF($D43="","",VLOOKUP($A43&amp;AB$6,Data_Table_1[[Full Name Theme Conc]:[Theme Ranking]],8,0))</f>
        <v/>
      </c>
      <c r="BY43" s="42" t="str">
        <f>IF($D43="","",VLOOKUP($A43&amp;AC$6,Data_Table_1[[Full Name Theme Conc]:[Theme Ranking]],8,0))</f>
        <v/>
      </c>
      <c r="BZ43" s="42" t="str">
        <f>IF($D43="","",VLOOKUP($A43&amp;AD$6,Data_Table_1[[Full Name Theme Conc]:[Theme Ranking]],8,0))</f>
        <v/>
      </c>
      <c r="CA43" s="42" t="str">
        <f>IF($D43="","",VLOOKUP($A43&amp;AE$6,Data_Table_1[[Full Name Theme Conc]:[Theme Ranking]],8,0))</f>
        <v/>
      </c>
      <c r="CB43" s="42" t="str">
        <f>IF($D43="","",VLOOKUP($A43&amp;AF$6,Data_Table_1[[Full Name Theme Conc]:[Theme Ranking]],8,0))</f>
        <v/>
      </c>
      <c r="CC43" s="42" t="str">
        <f>IF($D43="","",VLOOKUP($A43&amp;AG$6,Data_Table_1[[Full Name Theme Conc]:[Theme Ranking]],8,0))</f>
        <v/>
      </c>
      <c r="CD43" s="42" t="str">
        <f>IF($D43="","",VLOOKUP($A43&amp;AH$6,Data_Table_1[[Full Name Theme Conc]:[Theme Ranking]],8,0))</f>
        <v/>
      </c>
      <c r="CE43" s="42" t="str">
        <f>IF($D43="","",VLOOKUP($A43&amp;AI$6,Data_Table_1[[Full Name Theme Conc]:[Theme Ranking]],8,0))</f>
        <v/>
      </c>
      <c r="CF43" s="42" t="str">
        <f>IF($D43="","",VLOOKUP($A43&amp;AJ$6,Data_Table_1[[Full Name Theme Conc]:[Theme Ranking]],8,0))</f>
        <v/>
      </c>
      <c r="CG43" s="42" t="str">
        <f>IF($D43="","",VLOOKUP($A43&amp;AK$6,Data_Table_1[[Full Name Theme Conc]:[Theme Ranking]],8,0))</f>
        <v/>
      </c>
      <c r="CH43" s="42" t="str">
        <f>IF($D43="","",VLOOKUP($A43&amp;AL$6,Data_Table_1[[Full Name Theme Conc]:[Theme Ranking]],8,0))</f>
        <v/>
      </c>
      <c r="CI43" s="42" t="str">
        <f>IF($D43="","",VLOOKUP($A43&amp;AM$6,Data_Table_1[[Full Name Theme Conc]:[Theme Ranking]],8,0))</f>
        <v/>
      </c>
      <c r="CJ43" s="42" t="str">
        <f>IF($D43="","",VLOOKUP($A43&amp;AN$6,Data_Table_1[[Full Name Theme Conc]:[Theme Ranking]],8,0))</f>
        <v/>
      </c>
      <c r="CM43" s="42" t="str">
        <f>IF(AND(VLOOKUP($E$2,Theme_Ranges[],2,0)&lt;=BC43,VLOOKUP($E$2,Theme_Ranges[],3,0)&gt;=BC43),BC43,"")</f>
        <v/>
      </c>
      <c r="CN43" s="42" t="str">
        <f>IF(AND(VLOOKUP($E$2,Theme_Ranges[],2,0)&lt;=BD43,VLOOKUP($E$2,Theme_Ranges[],3,0)&gt;=BD43),BD43,"")</f>
        <v/>
      </c>
      <c r="CO43" s="42" t="str">
        <f>IF(AND(VLOOKUP($E$2,Theme_Ranges[],2,0)&lt;=BE43,VLOOKUP($E$2,Theme_Ranges[],3,0)&gt;=BE43),BE43,"")</f>
        <v/>
      </c>
      <c r="CP43" s="42" t="str">
        <f>IF(AND(VLOOKUP($E$2,Theme_Ranges[],2,0)&lt;=BF43,VLOOKUP($E$2,Theme_Ranges[],3,0)&gt;=BF43),BF43,"")</f>
        <v/>
      </c>
      <c r="CQ43" s="42" t="str">
        <f>IF(AND(VLOOKUP($E$2,Theme_Ranges[],2,0)&lt;=BG43,VLOOKUP($E$2,Theme_Ranges[],3,0)&gt;=BG43),BG43,"")</f>
        <v/>
      </c>
      <c r="CR43" s="42" t="str">
        <f>IF(AND(VLOOKUP($E$2,Theme_Ranges[],2,0)&lt;=BH43,VLOOKUP($E$2,Theme_Ranges[],3,0)&gt;=BH43),BH43,"")</f>
        <v/>
      </c>
      <c r="CS43" s="42" t="str">
        <f>IF(AND(VLOOKUP($E$2,Theme_Ranges[],2,0)&lt;=BI43,VLOOKUP($E$2,Theme_Ranges[],3,0)&gt;=BI43),BI43,"")</f>
        <v/>
      </c>
      <c r="CT43" s="42" t="str">
        <f>IF(AND(VLOOKUP($E$2,Theme_Ranges[],2,0)&lt;=BJ43,VLOOKUP($E$2,Theme_Ranges[],3,0)&gt;=BJ43),BJ43,"")</f>
        <v/>
      </c>
      <c r="CU43" s="42" t="str">
        <f>IF(AND(VLOOKUP($E$2,Theme_Ranges[],2,0)&lt;=BK43,VLOOKUP($E$2,Theme_Ranges[],3,0)&gt;=BK43),BK43,"")</f>
        <v/>
      </c>
      <c r="CV43" s="42" t="str">
        <f>IF(AND(VLOOKUP($E$2,Theme_Ranges[],2,0)&lt;=BL43,VLOOKUP($E$2,Theme_Ranges[],3,0)&gt;=BL43),BL43,"")</f>
        <v/>
      </c>
      <c r="CW43" s="42" t="str">
        <f>IF(AND(VLOOKUP($E$2,Theme_Ranges[],2,0)&lt;=BM43,VLOOKUP($E$2,Theme_Ranges[],3,0)&gt;=BM43),BM43,"")</f>
        <v/>
      </c>
      <c r="CX43" s="42" t="str">
        <f>IF(AND(VLOOKUP($E$2,Theme_Ranges[],2,0)&lt;=BN43,VLOOKUP($E$2,Theme_Ranges[],3,0)&gt;=BN43),BN43,"")</f>
        <v/>
      </c>
      <c r="CY43" s="42" t="str">
        <f>IF(AND(VLOOKUP($E$2,Theme_Ranges[],2,0)&lt;=BO43,VLOOKUP($E$2,Theme_Ranges[],3,0)&gt;=BO43),BO43,"")</f>
        <v/>
      </c>
      <c r="CZ43" s="42" t="str">
        <f>IF(AND(VLOOKUP($E$2,Theme_Ranges[],2,0)&lt;=BP43,VLOOKUP($E$2,Theme_Ranges[],3,0)&gt;=BP43),BP43,"")</f>
        <v/>
      </c>
      <c r="DA43" s="42" t="str">
        <f>IF(AND(VLOOKUP($E$2,Theme_Ranges[],2,0)&lt;=BQ43,VLOOKUP($E$2,Theme_Ranges[],3,0)&gt;=BQ43),BQ43,"")</f>
        <v/>
      </c>
      <c r="DB43" s="42" t="str">
        <f>IF(AND(VLOOKUP($E$2,Theme_Ranges[],2,0)&lt;=BR43,VLOOKUP($E$2,Theme_Ranges[],3,0)&gt;=BR43),BR43,"")</f>
        <v/>
      </c>
      <c r="DC43" s="42" t="str">
        <f>IF(AND(VLOOKUP($E$2,Theme_Ranges[],2,0)&lt;=BS43,VLOOKUP($E$2,Theme_Ranges[],3,0)&gt;=BS43),BS43,"")</f>
        <v/>
      </c>
      <c r="DD43" s="42" t="str">
        <f>IF(AND(VLOOKUP($E$2,Theme_Ranges[],2,0)&lt;=BT43,VLOOKUP($E$2,Theme_Ranges[],3,0)&gt;=BT43),BT43,"")</f>
        <v/>
      </c>
      <c r="DE43" s="42" t="str">
        <f>IF(AND(VLOOKUP($E$2,Theme_Ranges[],2,0)&lt;=BU43,VLOOKUP($E$2,Theme_Ranges[],3,0)&gt;=BU43),BU43,"")</f>
        <v/>
      </c>
      <c r="DF43" s="42" t="str">
        <f>IF(AND(VLOOKUP($E$2,Theme_Ranges[],2,0)&lt;=BV43,VLOOKUP($E$2,Theme_Ranges[],3,0)&gt;=BV43),BV43,"")</f>
        <v/>
      </c>
      <c r="DG43" s="42" t="str">
        <f>IF(AND(VLOOKUP($E$2,Theme_Ranges[],2,0)&lt;=BW43,VLOOKUP($E$2,Theme_Ranges[],3,0)&gt;=BW43),BW43,"")</f>
        <v/>
      </c>
      <c r="DH43" s="42" t="str">
        <f>IF(AND(VLOOKUP($E$2,Theme_Ranges[],2,0)&lt;=BX43,VLOOKUP($E$2,Theme_Ranges[],3,0)&gt;=BX43),BX43,"")</f>
        <v/>
      </c>
      <c r="DI43" s="42" t="str">
        <f>IF(AND(VLOOKUP($E$2,Theme_Ranges[],2,0)&lt;=BY43,VLOOKUP($E$2,Theme_Ranges[],3,0)&gt;=BY43),BY43,"")</f>
        <v/>
      </c>
      <c r="DJ43" s="42" t="str">
        <f>IF(AND(VLOOKUP($E$2,Theme_Ranges[],2,0)&lt;=BZ43,VLOOKUP($E$2,Theme_Ranges[],3,0)&gt;=BZ43),BZ43,"")</f>
        <v/>
      </c>
      <c r="DK43" s="42" t="str">
        <f>IF(AND(VLOOKUP($E$2,Theme_Ranges[],2,0)&lt;=CA43,VLOOKUP($E$2,Theme_Ranges[],3,0)&gt;=CA43),CA43,"")</f>
        <v/>
      </c>
      <c r="DL43" s="42" t="str">
        <f>IF(AND(VLOOKUP($E$2,Theme_Ranges[],2,0)&lt;=CB43,VLOOKUP($E$2,Theme_Ranges[],3,0)&gt;=CB43),CB43,"")</f>
        <v/>
      </c>
      <c r="DM43" s="42" t="str">
        <f>IF(AND(VLOOKUP($E$2,Theme_Ranges[],2,0)&lt;=CC43,VLOOKUP($E$2,Theme_Ranges[],3,0)&gt;=CC43),CC43,"")</f>
        <v/>
      </c>
      <c r="DN43" s="42" t="str">
        <f>IF(AND(VLOOKUP($E$2,Theme_Ranges[],2,0)&lt;=CD43,VLOOKUP($E$2,Theme_Ranges[],3,0)&gt;=CD43),CD43,"")</f>
        <v/>
      </c>
      <c r="DO43" s="42" t="str">
        <f>IF(AND(VLOOKUP($E$2,Theme_Ranges[],2,0)&lt;=CE43,VLOOKUP($E$2,Theme_Ranges[],3,0)&gt;=CE43),CE43,"")</f>
        <v/>
      </c>
      <c r="DP43" s="42" t="str">
        <f>IF(AND(VLOOKUP($E$2,Theme_Ranges[],2,0)&lt;=CF43,VLOOKUP($E$2,Theme_Ranges[],3,0)&gt;=CF43),CF43,"")</f>
        <v/>
      </c>
      <c r="DQ43" s="42" t="str">
        <f>IF(AND(VLOOKUP($E$2,Theme_Ranges[],2,0)&lt;=CG43,VLOOKUP($E$2,Theme_Ranges[],3,0)&gt;=CG43),CG43,"")</f>
        <v/>
      </c>
      <c r="DR43" s="42" t="str">
        <f>IF(AND(VLOOKUP($E$2,Theme_Ranges[],2,0)&lt;=CH43,VLOOKUP($E$2,Theme_Ranges[],3,0)&gt;=CH43),CH43,"")</f>
        <v/>
      </c>
      <c r="DS43" s="42" t="str">
        <f>IF(AND(VLOOKUP($E$2,Theme_Ranges[],2,0)&lt;=CI43,VLOOKUP($E$2,Theme_Ranges[],3,0)&gt;=CI43),CI43,"")</f>
        <v/>
      </c>
      <c r="DT43" s="42" t="str">
        <f>IF(AND(VLOOKUP($E$2,Theme_Ranges[],2,0)&lt;=CJ43,VLOOKUP($E$2,Theme_Ranges[],3,0)&gt;=CJ43),CJ43,"")</f>
        <v/>
      </c>
    </row>
    <row r="44" spans="1:124" ht="19.2" x14ac:dyDescent="0.5">
      <c r="A44" s="38" t="str">
        <f t="shared" si="36"/>
        <v xml:space="preserve"> </v>
      </c>
      <c r="B44" s="39" t="str">
        <f>IF('Raw Data'!B39="","",'Raw Data'!B39)</f>
        <v/>
      </c>
      <c r="C44" s="39" t="str">
        <f>IF('Raw Data'!C39="","",'Raw Data'!C39)</f>
        <v/>
      </c>
      <c r="D44" s="39" t="str">
        <f>IF('Raw Data'!D39="","",'Raw Data'!D39)</f>
        <v/>
      </c>
      <c r="E44" s="39" t="str">
        <f>IF('Raw Data'!E39="","",'Raw Data'!E39)</f>
        <v/>
      </c>
      <c r="F44" s="71"/>
      <c r="G44" s="41" t="str">
        <f>IF(OR(IFERROR(AND(VLOOKUP($E$2,Theme_Ranges[],2,0)&lt;=BC44,VLOOKUP($E$2,Theme_Ranges[],3,0)&gt;=BC44),FALSE),IFERROR(AND(VLOOKUP($E$3,Theme_Ranges[],2,0)&lt;=BC44,VLOOKUP($E$3,Theme_Ranges[],3,0)&gt;=BC44),FALSE)),BC44,"")</f>
        <v/>
      </c>
      <c r="H44" s="41" t="str">
        <f>IF(OR(IFERROR(AND(VLOOKUP($E$2,Theme_Ranges[],2,0)&lt;=BD44,VLOOKUP($E$2,Theme_Ranges[],3,0)&gt;=BD44),FALSE),IFERROR(AND(VLOOKUP($E$3,Theme_Ranges[],2,0)&lt;=BD44,VLOOKUP($E$3,Theme_Ranges[],3,0)&gt;=BD44),FALSE)),BD44,"")</f>
        <v/>
      </c>
      <c r="I44" s="41" t="str">
        <f>IF(OR(IFERROR(AND(VLOOKUP($E$2,Theme_Ranges[],2,0)&lt;=BE44,VLOOKUP($E$2,Theme_Ranges[],3,0)&gt;=BE44),FALSE),IFERROR(AND(VLOOKUP($E$3,Theme_Ranges[],2,0)&lt;=BE44,VLOOKUP($E$3,Theme_Ranges[],3,0)&gt;=BE44),FALSE)),BE44,"")</f>
        <v/>
      </c>
      <c r="J44" s="41" t="str">
        <f>IF(OR(IFERROR(AND(VLOOKUP($E$2,Theme_Ranges[],2,0)&lt;=BF44,VLOOKUP($E$2,Theme_Ranges[],3,0)&gt;=BF44),FALSE),IFERROR(AND(VLOOKUP($E$3,Theme_Ranges[],2,0)&lt;=BF44,VLOOKUP($E$3,Theme_Ranges[],3,0)&gt;=BF44),FALSE)),BF44,"")</f>
        <v/>
      </c>
      <c r="K44" s="41" t="str">
        <f>IF(OR(IFERROR(AND(VLOOKUP($E$2,Theme_Ranges[],2,0)&lt;=BG44,VLOOKUP($E$2,Theme_Ranges[],3,0)&gt;=BG44),FALSE),IFERROR(AND(VLOOKUP($E$3,Theme_Ranges[],2,0)&lt;=BG44,VLOOKUP($E$3,Theme_Ranges[],3,0)&gt;=BG44),FALSE)),BG44,"")</f>
        <v/>
      </c>
      <c r="L44" s="41" t="str">
        <f>IF(OR(IFERROR(AND(VLOOKUP($E$2,Theme_Ranges[],2,0)&lt;=BH44,VLOOKUP($E$2,Theme_Ranges[],3,0)&gt;=BH44),FALSE),IFERROR(AND(VLOOKUP($E$3,Theme_Ranges[],2,0)&lt;=BH44,VLOOKUP($E$3,Theme_Ranges[],3,0)&gt;=BH44),FALSE)),BH44,"")</f>
        <v/>
      </c>
      <c r="M44" s="41" t="str">
        <f>IF(OR(IFERROR(AND(VLOOKUP($E$2,Theme_Ranges[],2,0)&lt;=BI44,VLOOKUP($E$2,Theme_Ranges[],3,0)&gt;=BI44),FALSE),IFERROR(AND(VLOOKUP($E$3,Theme_Ranges[],2,0)&lt;=BI44,VLOOKUP($E$3,Theme_Ranges[],3,0)&gt;=BI44),FALSE)),BI44,"")</f>
        <v/>
      </c>
      <c r="N44" s="41" t="str">
        <f>IF(OR(IFERROR(AND(VLOOKUP($E$2,Theme_Ranges[],2,0)&lt;=BJ44,VLOOKUP($E$2,Theme_Ranges[],3,0)&gt;=BJ44),FALSE),IFERROR(AND(VLOOKUP($E$3,Theme_Ranges[],2,0)&lt;=BJ44,VLOOKUP($E$3,Theme_Ranges[],3,0)&gt;=BJ44),FALSE)),BJ44,"")</f>
        <v/>
      </c>
      <c r="O44" s="41" t="str">
        <f>IF(OR(IFERROR(AND(VLOOKUP($E$2,Theme_Ranges[],2,0)&lt;=BK44,VLOOKUP($E$2,Theme_Ranges[],3,0)&gt;=BK44),FALSE),IFERROR(AND(VLOOKUP($E$3,Theme_Ranges[],2,0)&lt;=BK44,VLOOKUP($E$3,Theme_Ranges[],3,0)&gt;=BK44),FALSE)),BK44,"")</f>
        <v/>
      </c>
      <c r="P44" s="41" t="str">
        <f>IF(OR(IFERROR(AND(VLOOKUP($E$2,Theme_Ranges[],2,0)&lt;=BL44,VLOOKUP($E$2,Theme_Ranges[],3,0)&gt;=BL44),FALSE),IFERROR(AND(VLOOKUP($E$3,Theme_Ranges[],2,0)&lt;=BL44,VLOOKUP($E$3,Theme_Ranges[],3,0)&gt;=BL44),FALSE)),BL44,"")</f>
        <v/>
      </c>
      <c r="Q44" s="41" t="str">
        <f>IF(OR(IFERROR(AND(VLOOKUP($E$2,Theme_Ranges[],2,0)&lt;=BM44,VLOOKUP($E$2,Theme_Ranges[],3,0)&gt;=BM44),FALSE),IFERROR(AND(VLOOKUP($E$3,Theme_Ranges[],2,0)&lt;=BM44,VLOOKUP($E$3,Theme_Ranges[],3,0)&gt;=BM44),FALSE)),BM44,"")</f>
        <v/>
      </c>
      <c r="R44" s="41" t="str">
        <f>IF(OR(IFERROR(AND(VLOOKUP($E$2,Theme_Ranges[],2,0)&lt;=BN44,VLOOKUP($E$2,Theme_Ranges[],3,0)&gt;=BN44),FALSE),IFERROR(AND(VLOOKUP($E$3,Theme_Ranges[],2,0)&lt;=BN44,VLOOKUP($E$3,Theme_Ranges[],3,0)&gt;=BN44),FALSE)),BN44,"")</f>
        <v/>
      </c>
      <c r="S44" s="41" t="str">
        <f>IF(OR(IFERROR(AND(VLOOKUP($E$2,Theme_Ranges[],2,0)&lt;=BO44,VLOOKUP($E$2,Theme_Ranges[],3,0)&gt;=BO44),FALSE),IFERROR(AND(VLOOKUP($E$3,Theme_Ranges[],2,0)&lt;=BO44,VLOOKUP($E$3,Theme_Ranges[],3,0)&gt;=BO44),FALSE)),BO44,"")</f>
        <v/>
      </c>
      <c r="T44" s="41" t="str">
        <f>IF(OR(IFERROR(AND(VLOOKUP($E$2,Theme_Ranges[],2,0)&lt;=BP44,VLOOKUP($E$2,Theme_Ranges[],3,0)&gt;=BP44),FALSE),IFERROR(AND(VLOOKUP($E$3,Theme_Ranges[],2,0)&lt;=BP44,VLOOKUP($E$3,Theme_Ranges[],3,0)&gt;=BP44),FALSE)),BP44,"")</f>
        <v/>
      </c>
      <c r="U44" s="41" t="str">
        <f>IF(OR(IFERROR(AND(VLOOKUP($E$2,Theme_Ranges[],2,0)&lt;=BQ44,VLOOKUP($E$2,Theme_Ranges[],3,0)&gt;=BQ44),FALSE),IFERROR(AND(VLOOKUP($E$3,Theme_Ranges[],2,0)&lt;=BQ44,VLOOKUP($E$3,Theme_Ranges[],3,0)&gt;=BQ44),FALSE)),BQ44,"")</f>
        <v/>
      </c>
      <c r="V44" s="41" t="str">
        <f>IF(OR(IFERROR(AND(VLOOKUP($E$2,Theme_Ranges[],2,0)&lt;=BR44,VLOOKUP($E$2,Theme_Ranges[],3,0)&gt;=BR44),FALSE),IFERROR(AND(VLOOKUP($E$3,Theme_Ranges[],2,0)&lt;=BR44,VLOOKUP($E$3,Theme_Ranges[],3,0)&gt;=BR44),FALSE)),BR44,"")</f>
        <v/>
      </c>
      <c r="W44" s="41" t="str">
        <f>IF(OR(IFERROR(AND(VLOOKUP($E$2,Theme_Ranges[],2,0)&lt;=BS44,VLOOKUP($E$2,Theme_Ranges[],3,0)&gt;=BS44),FALSE),IFERROR(AND(VLOOKUP($E$3,Theme_Ranges[],2,0)&lt;=BS44,VLOOKUP($E$3,Theme_Ranges[],3,0)&gt;=BS44),FALSE)),BS44,"")</f>
        <v/>
      </c>
      <c r="X44" s="41" t="str">
        <f>IF(OR(IFERROR(AND(VLOOKUP($E$2,Theme_Ranges[],2,0)&lt;=BT44,VLOOKUP($E$2,Theme_Ranges[],3,0)&gt;=BT44),FALSE),IFERROR(AND(VLOOKUP($E$3,Theme_Ranges[],2,0)&lt;=BT44,VLOOKUP($E$3,Theme_Ranges[],3,0)&gt;=BT44),FALSE)),BT44,"")</f>
        <v/>
      </c>
      <c r="Y44" s="41" t="str">
        <f>IF(OR(IFERROR(AND(VLOOKUP($E$2,Theme_Ranges[],2,0)&lt;=BU44,VLOOKUP($E$2,Theme_Ranges[],3,0)&gt;=BU44),FALSE),IFERROR(AND(VLOOKUP($E$3,Theme_Ranges[],2,0)&lt;=BU44,VLOOKUP($E$3,Theme_Ranges[],3,0)&gt;=BU44),FALSE)),BU44,"")</f>
        <v/>
      </c>
      <c r="Z44" s="41" t="str">
        <f>IF(OR(IFERROR(AND(VLOOKUP($E$2,Theme_Ranges[],2,0)&lt;=BV44,VLOOKUP($E$2,Theme_Ranges[],3,0)&gt;=BV44),FALSE),IFERROR(AND(VLOOKUP($E$3,Theme_Ranges[],2,0)&lt;=BV44,VLOOKUP($E$3,Theme_Ranges[],3,0)&gt;=BV44),FALSE)),BV44,"")</f>
        <v/>
      </c>
      <c r="AA44" s="41" t="str">
        <f>IF(OR(IFERROR(AND(VLOOKUP($E$2,Theme_Ranges[],2,0)&lt;=BW44,VLOOKUP($E$2,Theme_Ranges[],3,0)&gt;=BW44),FALSE),IFERROR(AND(VLOOKUP($E$3,Theme_Ranges[],2,0)&lt;=BW44,VLOOKUP($E$3,Theme_Ranges[],3,0)&gt;=BW44),FALSE)),BW44,"")</f>
        <v/>
      </c>
      <c r="AB44" s="41" t="str">
        <f>IF(OR(IFERROR(AND(VLOOKUP($E$2,Theme_Ranges[],2,0)&lt;=BX44,VLOOKUP($E$2,Theme_Ranges[],3,0)&gt;=BX44),FALSE),IFERROR(AND(VLOOKUP($E$3,Theme_Ranges[],2,0)&lt;=BX44,VLOOKUP($E$3,Theme_Ranges[],3,0)&gt;=BX44),FALSE)),BX44,"")</f>
        <v/>
      </c>
      <c r="AC44" s="41" t="str">
        <f>IF(OR(IFERROR(AND(VLOOKUP($E$2,Theme_Ranges[],2,0)&lt;=BY44,VLOOKUP($E$2,Theme_Ranges[],3,0)&gt;=BY44),FALSE),IFERROR(AND(VLOOKUP($E$3,Theme_Ranges[],2,0)&lt;=BY44,VLOOKUP($E$3,Theme_Ranges[],3,0)&gt;=BY44),FALSE)),BY44,"")</f>
        <v/>
      </c>
      <c r="AD44" s="41" t="str">
        <f>IF(OR(IFERROR(AND(VLOOKUP($E$2,Theme_Ranges[],2,0)&lt;=BZ44,VLOOKUP($E$2,Theme_Ranges[],3,0)&gt;=BZ44),FALSE),IFERROR(AND(VLOOKUP($E$3,Theme_Ranges[],2,0)&lt;=BZ44,VLOOKUP($E$3,Theme_Ranges[],3,0)&gt;=BZ44),FALSE)),BZ44,"")</f>
        <v/>
      </c>
      <c r="AE44" s="41" t="str">
        <f>IF(OR(IFERROR(AND(VLOOKUP($E$2,Theme_Ranges[],2,0)&lt;=CA44,VLOOKUP($E$2,Theme_Ranges[],3,0)&gt;=CA44),FALSE),IFERROR(AND(VLOOKUP($E$3,Theme_Ranges[],2,0)&lt;=CA44,VLOOKUP($E$3,Theme_Ranges[],3,0)&gt;=CA44),FALSE)),CA44,"")</f>
        <v/>
      </c>
      <c r="AF44" s="41" t="str">
        <f>IF(OR(IFERROR(AND(VLOOKUP($E$2,Theme_Ranges[],2,0)&lt;=CB44,VLOOKUP($E$2,Theme_Ranges[],3,0)&gt;=CB44),FALSE),IFERROR(AND(VLOOKUP($E$3,Theme_Ranges[],2,0)&lt;=CB44,VLOOKUP($E$3,Theme_Ranges[],3,0)&gt;=CB44),FALSE)),CB44,"")</f>
        <v/>
      </c>
      <c r="AG44" s="41" t="str">
        <f>IF(OR(IFERROR(AND(VLOOKUP($E$2,Theme_Ranges[],2,0)&lt;=CC44,VLOOKUP($E$2,Theme_Ranges[],3,0)&gt;=CC44),FALSE),IFERROR(AND(VLOOKUP($E$3,Theme_Ranges[],2,0)&lt;=CC44,VLOOKUP($E$3,Theme_Ranges[],3,0)&gt;=CC44),FALSE)),CC44,"")</f>
        <v/>
      </c>
      <c r="AH44" s="41" t="str">
        <f>IF(OR(IFERROR(AND(VLOOKUP($E$2,Theme_Ranges[],2,0)&lt;=CD44,VLOOKUP($E$2,Theme_Ranges[],3,0)&gt;=CD44),FALSE),IFERROR(AND(VLOOKUP($E$3,Theme_Ranges[],2,0)&lt;=CD44,VLOOKUP($E$3,Theme_Ranges[],3,0)&gt;=CD44),FALSE)),CD44,"")</f>
        <v/>
      </c>
      <c r="AI44" s="41" t="str">
        <f>IF(OR(IFERROR(AND(VLOOKUP($E$2,Theme_Ranges[],2,0)&lt;=CE44,VLOOKUP($E$2,Theme_Ranges[],3,0)&gt;=CE44),FALSE),IFERROR(AND(VLOOKUP($E$3,Theme_Ranges[],2,0)&lt;=CE44,VLOOKUP($E$3,Theme_Ranges[],3,0)&gt;=CE44),FALSE)),CE44,"")</f>
        <v/>
      </c>
      <c r="AJ44" s="41" t="str">
        <f>IF(OR(IFERROR(AND(VLOOKUP($E$2,Theme_Ranges[],2,0)&lt;=CF44,VLOOKUP($E$2,Theme_Ranges[],3,0)&gt;=CF44),FALSE),IFERROR(AND(VLOOKUP($E$3,Theme_Ranges[],2,0)&lt;=CF44,VLOOKUP($E$3,Theme_Ranges[],3,0)&gt;=CF44),FALSE)),CF44,"")</f>
        <v/>
      </c>
      <c r="AK44" s="41" t="str">
        <f>IF(OR(IFERROR(AND(VLOOKUP($E$2,Theme_Ranges[],2,0)&lt;=CG44,VLOOKUP($E$2,Theme_Ranges[],3,0)&gt;=CG44),FALSE),IFERROR(AND(VLOOKUP($E$3,Theme_Ranges[],2,0)&lt;=CG44,VLOOKUP($E$3,Theme_Ranges[],3,0)&gt;=CG44),FALSE)),CG44,"")</f>
        <v/>
      </c>
      <c r="AL44" s="41" t="str">
        <f>IF(OR(IFERROR(AND(VLOOKUP($E$2,Theme_Ranges[],2,0)&lt;=CH44,VLOOKUP($E$2,Theme_Ranges[],3,0)&gt;=CH44),FALSE),IFERROR(AND(VLOOKUP($E$3,Theme_Ranges[],2,0)&lt;=CH44,VLOOKUP($E$3,Theme_Ranges[],3,0)&gt;=CH44),FALSE)),CH44,"")</f>
        <v/>
      </c>
      <c r="AM44" s="41" t="str">
        <f>IF(OR(IFERROR(AND(VLOOKUP($E$2,Theme_Ranges[],2,0)&lt;=CI44,VLOOKUP($E$2,Theme_Ranges[],3,0)&gt;=CI44),FALSE),IFERROR(AND(VLOOKUP($E$3,Theme_Ranges[],2,0)&lt;=CI44,VLOOKUP($E$3,Theme_Ranges[],3,0)&gt;=CI44),FALSE)),CI44,"")</f>
        <v/>
      </c>
      <c r="AN44" s="41" t="str">
        <f>IF(OR(IFERROR(AND(VLOOKUP($E$2,Theme_Ranges[],2,0)&lt;=CJ44,VLOOKUP($E$2,Theme_Ranges[],3,0)&gt;=CJ44),FALSE),IFERROR(AND(VLOOKUP($E$3,Theme_Ranges[],2,0)&lt;=CJ44,VLOOKUP($E$3,Theme_Ranges[],3,0)&gt;=CJ44),FALSE)),CJ44,"")</f>
        <v/>
      </c>
      <c r="AO44" s="79"/>
      <c r="AP44" s="49" t="str">
        <f t="shared" si="46"/>
        <v/>
      </c>
      <c r="AQ44" s="50" t="str">
        <f t="shared" si="47"/>
        <v/>
      </c>
      <c r="AR44" s="50" t="str">
        <f t="shared" si="48"/>
        <v/>
      </c>
      <c r="AS44" s="51" t="str">
        <f t="shared" si="49"/>
        <v/>
      </c>
      <c r="AT44" s="40"/>
      <c r="AU44" s="40"/>
      <c r="AV44" s="5">
        <f>VLOOKUP($AV$8,Theme_Ranges[],3,0)</f>
        <v>5</v>
      </c>
      <c r="AW44" s="5">
        <f t="shared" si="50"/>
        <v>0</v>
      </c>
      <c r="AX44" s="5">
        <f t="shared" si="51"/>
        <v>0</v>
      </c>
      <c r="AY44" s="5">
        <f t="shared" si="52"/>
        <v>0</v>
      </c>
      <c r="AZ44" s="5">
        <f t="shared" si="53"/>
        <v>0</v>
      </c>
      <c r="BA44" s="5">
        <f t="shared" si="54"/>
        <v>0</v>
      </c>
      <c r="BB44" s="40"/>
      <c r="BC44" s="42" t="str">
        <f>IF($D44="","",VLOOKUP($A44&amp;G$6,Data_Table_1[[Full Name Theme Conc]:[Theme Ranking]],8,0))</f>
        <v/>
      </c>
      <c r="BD44" s="42" t="str">
        <f>IF($D44="","",VLOOKUP($A44&amp;H$6,Data_Table_1[[Full Name Theme Conc]:[Theme Ranking]],8,0))</f>
        <v/>
      </c>
      <c r="BE44" s="42" t="str">
        <f>IF($D44="","",VLOOKUP($A44&amp;I$6,Data_Table_1[[Full Name Theme Conc]:[Theme Ranking]],8,0))</f>
        <v/>
      </c>
      <c r="BF44" s="42" t="str">
        <f>IF($D44="","",VLOOKUP($A44&amp;J$6,Data_Table_1[[Full Name Theme Conc]:[Theme Ranking]],8,0))</f>
        <v/>
      </c>
      <c r="BG44" s="42" t="str">
        <f>IF($D44="","",VLOOKUP($A44&amp;K$6,Data_Table_1[[Full Name Theme Conc]:[Theme Ranking]],8,0))</f>
        <v/>
      </c>
      <c r="BH44" s="42" t="str">
        <f>IF($D44="","",VLOOKUP($A44&amp;L$6,Data_Table_1[[Full Name Theme Conc]:[Theme Ranking]],8,0))</f>
        <v/>
      </c>
      <c r="BI44" s="42" t="str">
        <f>IF($D44="","",VLOOKUP($A44&amp;M$6,Data_Table_1[[Full Name Theme Conc]:[Theme Ranking]],8,0))</f>
        <v/>
      </c>
      <c r="BJ44" s="42" t="str">
        <f>IF($D44="","",VLOOKUP($A44&amp;N$6,Data_Table_1[[Full Name Theme Conc]:[Theme Ranking]],8,0))</f>
        <v/>
      </c>
      <c r="BK44" s="42" t="str">
        <f>IF($D44="","",VLOOKUP($A44&amp;O$6,Data_Table_1[[Full Name Theme Conc]:[Theme Ranking]],8,0))</f>
        <v/>
      </c>
      <c r="BL44" s="42" t="str">
        <f>IF($D44="","",VLOOKUP($A44&amp;P$6,Data_Table_1[[Full Name Theme Conc]:[Theme Ranking]],8,0))</f>
        <v/>
      </c>
      <c r="BM44" s="42" t="str">
        <f>IF($D44="","",VLOOKUP($A44&amp;Q$6,Data_Table_1[[Full Name Theme Conc]:[Theme Ranking]],8,0))</f>
        <v/>
      </c>
      <c r="BN44" s="42" t="str">
        <f>IF($D44="","",VLOOKUP($A44&amp;R$6,Data_Table_1[[Full Name Theme Conc]:[Theme Ranking]],8,0))</f>
        <v/>
      </c>
      <c r="BO44" s="42" t="str">
        <f>IF($D44="","",VLOOKUP($A44&amp;S$6,Data_Table_1[[Full Name Theme Conc]:[Theme Ranking]],8,0))</f>
        <v/>
      </c>
      <c r="BP44" s="42" t="str">
        <f>IF($D44="","",VLOOKUP($A44&amp;T$6,Data_Table_1[[Full Name Theme Conc]:[Theme Ranking]],8,0))</f>
        <v/>
      </c>
      <c r="BQ44" s="42" t="str">
        <f>IF($D44="","",VLOOKUP($A44&amp;U$6,Data_Table_1[[Full Name Theme Conc]:[Theme Ranking]],8,0))</f>
        <v/>
      </c>
      <c r="BR44" s="42" t="str">
        <f>IF($D44="","",VLOOKUP($A44&amp;V$6,Data_Table_1[[Full Name Theme Conc]:[Theme Ranking]],8,0))</f>
        <v/>
      </c>
      <c r="BS44" s="42" t="str">
        <f>IF($D44="","",VLOOKUP($A44&amp;W$6,Data_Table_1[[Full Name Theme Conc]:[Theme Ranking]],8,0))</f>
        <v/>
      </c>
      <c r="BT44" s="42" t="str">
        <f>IF($D44="","",VLOOKUP($A44&amp;X$6,Data_Table_1[[Full Name Theme Conc]:[Theme Ranking]],8,0))</f>
        <v/>
      </c>
      <c r="BU44" s="42" t="str">
        <f>IF($D44="","",VLOOKUP($A44&amp;Y$6,Data_Table_1[[Full Name Theme Conc]:[Theme Ranking]],8,0))</f>
        <v/>
      </c>
      <c r="BV44" s="42" t="str">
        <f>IF($D44="","",VLOOKUP($A44&amp;Z$6,Data_Table_1[[Full Name Theme Conc]:[Theme Ranking]],8,0))</f>
        <v/>
      </c>
      <c r="BW44" s="42" t="str">
        <f>IF($D44="","",VLOOKUP($A44&amp;AA$6,Data_Table_1[[Full Name Theme Conc]:[Theme Ranking]],8,0))</f>
        <v/>
      </c>
      <c r="BX44" s="42" t="str">
        <f>IF($D44="","",VLOOKUP($A44&amp;AB$6,Data_Table_1[[Full Name Theme Conc]:[Theme Ranking]],8,0))</f>
        <v/>
      </c>
      <c r="BY44" s="42" t="str">
        <f>IF($D44="","",VLOOKUP($A44&amp;AC$6,Data_Table_1[[Full Name Theme Conc]:[Theme Ranking]],8,0))</f>
        <v/>
      </c>
      <c r="BZ44" s="42" t="str">
        <f>IF($D44="","",VLOOKUP($A44&amp;AD$6,Data_Table_1[[Full Name Theme Conc]:[Theme Ranking]],8,0))</f>
        <v/>
      </c>
      <c r="CA44" s="42" t="str">
        <f>IF($D44="","",VLOOKUP($A44&amp;AE$6,Data_Table_1[[Full Name Theme Conc]:[Theme Ranking]],8,0))</f>
        <v/>
      </c>
      <c r="CB44" s="42" t="str">
        <f>IF($D44="","",VLOOKUP($A44&amp;AF$6,Data_Table_1[[Full Name Theme Conc]:[Theme Ranking]],8,0))</f>
        <v/>
      </c>
      <c r="CC44" s="42" t="str">
        <f>IF($D44="","",VLOOKUP($A44&amp;AG$6,Data_Table_1[[Full Name Theme Conc]:[Theme Ranking]],8,0))</f>
        <v/>
      </c>
      <c r="CD44" s="42" t="str">
        <f>IF($D44="","",VLOOKUP($A44&amp;AH$6,Data_Table_1[[Full Name Theme Conc]:[Theme Ranking]],8,0))</f>
        <v/>
      </c>
      <c r="CE44" s="42" t="str">
        <f>IF($D44="","",VLOOKUP($A44&amp;AI$6,Data_Table_1[[Full Name Theme Conc]:[Theme Ranking]],8,0))</f>
        <v/>
      </c>
      <c r="CF44" s="42" t="str">
        <f>IF($D44="","",VLOOKUP($A44&amp;AJ$6,Data_Table_1[[Full Name Theme Conc]:[Theme Ranking]],8,0))</f>
        <v/>
      </c>
      <c r="CG44" s="42" t="str">
        <f>IF($D44="","",VLOOKUP($A44&amp;AK$6,Data_Table_1[[Full Name Theme Conc]:[Theme Ranking]],8,0))</f>
        <v/>
      </c>
      <c r="CH44" s="42" t="str">
        <f>IF($D44="","",VLOOKUP($A44&amp;AL$6,Data_Table_1[[Full Name Theme Conc]:[Theme Ranking]],8,0))</f>
        <v/>
      </c>
      <c r="CI44" s="42" t="str">
        <f>IF($D44="","",VLOOKUP($A44&amp;AM$6,Data_Table_1[[Full Name Theme Conc]:[Theme Ranking]],8,0))</f>
        <v/>
      </c>
      <c r="CJ44" s="42" t="str">
        <f>IF($D44="","",VLOOKUP($A44&amp;AN$6,Data_Table_1[[Full Name Theme Conc]:[Theme Ranking]],8,0))</f>
        <v/>
      </c>
      <c r="CM44" s="42" t="str">
        <f>IF(AND(VLOOKUP($E$2,Theme_Ranges[],2,0)&lt;=BC44,VLOOKUP($E$2,Theme_Ranges[],3,0)&gt;=BC44),BC44,"")</f>
        <v/>
      </c>
      <c r="CN44" s="42" t="str">
        <f>IF(AND(VLOOKUP($E$2,Theme_Ranges[],2,0)&lt;=BD44,VLOOKUP($E$2,Theme_Ranges[],3,0)&gt;=BD44),BD44,"")</f>
        <v/>
      </c>
      <c r="CO44" s="42" t="str">
        <f>IF(AND(VLOOKUP($E$2,Theme_Ranges[],2,0)&lt;=BE44,VLOOKUP($E$2,Theme_Ranges[],3,0)&gt;=BE44),BE44,"")</f>
        <v/>
      </c>
      <c r="CP44" s="42" t="str">
        <f>IF(AND(VLOOKUP($E$2,Theme_Ranges[],2,0)&lt;=BF44,VLOOKUP($E$2,Theme_Ranges[],3,0)&gt;=BF44),BF44,"")</f>
        <v/>
      </c>
      <c r="CQ44" s="42" t="str">
        <f>IF(AND(VLOOKUP($E$2,Theme_Ranges[],2,0)&lt;=BG44,VLOOKUP($E$2,Theme_Ranges[],3,0)&gt;=BG44),BG44,"")</f>
        <v/>
      </c>
      <c r="CR44" s="42" t="str">
        <f>IF(AND(VLOOKUP($E$2,Theme_Ranges[],2,0)&lt;=BH44,VLOOKUP($E$2,Theme_Ranges[],3,0)&gt;=BH44),BH44,"")</f>
        <v/>
      </c>
      <c r="CS44" s="42" t="str">
        <f>IF(AND(VLOOKUP($E$2,Theme_Ranges[],2,0)&lt;=BI44,VLOOKUP($E$2,Theme_Ranges[],3,0)&gt;=BI44),BI44,"")</f>
        <v/>
      </c>
      <c r="CT44" s="42" t="str">
        <f>IF(AND(VLOOKUP($E$2,Theme_Ranges[],2,0)&lt;=BJ44,VLOOKUP($E$2,Theme_Ranges[],3,0)&gt;=BJ44),BJ44,"")</f>
        <v/>
      </c>
      <c r="CU44" s="42" t="str">
        <f>IF(AND(VLOOKUP($E$2,Theme_Ranges[],2,0)&lt;=BK44,VLOOKUP($E$2,Theme_Ranges[],3,0)&gt;=BK44),BK44,"")</f>
        <v/>
      </c>
      <c r="CV44" s="42" t="str">
        <f>IF(AND(VLOOKUP($E$2,Theme_Ranges[],2,0)&lt;=BL44,VLOOKUP($E$2,Theme_Ranges[],3,0)&gt;=BL44),BL44,"")</f>
        <v/>
      </c>
      <c r="CW44" s="42" t="str">
        <f>IF(AND(VLOOKUP($E$2,Theme_Ranges[],2,0)&lt;=BM44,VLOOKUP($E$2,Theme_Ranges[],3,0)&gt;=BM44),BM44,"")</f>
        <v/>
      </c>
      <c r="CX44" s="42" t="str">
        <f>IF(AND(VLOOKUP($E$2,Theme_Ranges[],2,0)&lt;=BN44,VLOOKUP($E$2,Theme_Ranges[],3,0)&gt;=BN44),BN44,"")</f>
        <v/>
      </c>
      <c r="CY44" s="42" t="str">
        <f>IF(AND(VLOOKUP($E$2,Theme_Ranges[],2,0)&lt;=BO44,VLOOKUP($E$2,Theme_Ranges[],3,0)&gt;=BO44),BO44,"")</f>
        <v/>
      </c>
      <c r="CZ44" s="42" t="str">
        <f>IF(AND(VLOOKUP($E$2,Theme_Ranges[],2,0)&lt;=BP44,VLOOKUP($E$2,Theme_Ranges[],3,0)&gt;=BP44),BP44,"")</f>
        <v/>
      </c>
      <c r="DA44" s="42" t="str">
        <f>IF(AND(VLOOKUP($E$2,Theme_Ranges[],2,0)&lt;=BQ44,VLOOKUP($E$2,Theme_Ranges[],3,0)&gt;=BQ44),BQ44,"")</f>
        <v/>
      </c>
      <c r="DB44" s="42" t="str">
        <f>IF(AND(VLOOKUP($E$2,Theme_Ranges[],2,0)&lt;=BR44,VLOOKUP($E$2,Theme_Ranges[],3,0)&gt;=BR44),BR44,"")</f>
        <v/>
      </c>
      <c r="DC44" s="42" t="str">
        <f>IF(AND(VLOOKUP($E$2,Theme_Ranges[],2,0)&lt;=BS44,VLOOKUP($E$2,Theme_Ranges[],3,0)&gt;=BS44),BS44,"")</f>
        <v/>
      </c>
      <c r="DD44" s="42" t="str">
        <f>IF(AND(VLOOKUP($E$2,Theme_Ranges[],2,0)&lt;=BT44,VLOOKUP($E$2,Theme_Ranges[],3,0)&gt;=BT44),BT44,"")</f>
        <v/>
      </c>
      <c r="DE44" s="42" t="str">
        <f>IF(AND(VLOOKUP($E$2,Theme_Ranges[],2,0)&lt;=BU44,VLOOKUP($E$2,Theme_Ranges[],3,0)&gt;=BU44),BU44,"")</f>
        <v/>
      </c>
      <c r="DF44" s="42" t="str">
        <f>IF(AND(VLOOKUP($E$2,Theme_Ranges[],2,0)&lt;=BV44,VLOOKUP($E$2,Theme_Ranges[],3,0)&gt;=BV44),BV44,"")</f>
        <v/>
      </c>
      <c r="DG44" s="42" t="str">
        <f>IF(AND(VLOOKUP($E$2,Theme_Ranges[],2,0)&lt;=BW44,VLOOKUP($E$2,Theme_Ranges[],3,0)&gt;=BW44),BW44,"")</f>
        <v/>
      </c>
      <c r="DH44" s="42" t="str">
        <f>IF(AND(VLOOKUP($E$2,Theme_Ranges[],2,0)&lt;=BX44,VLOOKUP($E$2,Theme_Ranges[],3,0)&gt;=BX44),BX44,"")</f>
        <v/>
      </c>
      <c r="DI44" s="42" t="str">
        <f>IF(AND(VLOOKUP($E$2,Theme_Ranges[],2,0)&lt;=BY44,VLOOKUP($E$2,Theme_Ranges[],3,0)&gt;=BY44),BY44,"")</f>
        <v/>
      </c>
      <c r="DJ44" s="42" t="str">
        <f>IF(AND(VLOOKUP($E$2,Theme_Ranges[],2,0)&lt;=BZ44,VLOOKUP($E$2,Theme_Ranges[],3,0)&gt;=BZ44),BZ44,"")</f>
        <v/>
      </c>
      <c r="DK44" s="42" t="str">
        <f>IF(AND(VLOOKUP($E$2,Theme_Ranges[],2,0)&lt;=CA44,VLOOKUP($E$2,Theme_Ranges[],3,0)&gt;=CA44),CA44,"")</f>
        <v/>
      </c>
      <c r="DL44" s="42" t="str">
        <f>IF(AND(VLOOKUP($E$2,Theme_Ranges[],2,0)&lt;=CB44,VLOOKUP($E$2,Theme_Ranges[],3,0)&gt;=CB44),CB44,"")</f>
        <v/>
      </c>
      <c r="DM44" s="42" t="str">
        <f>IF(AND(VLOOKUP($E$2,Theme_Ranges[],2,0)&lt;=CC44,VLOOKUP($E$2,Theme_Ranges[],3,0)&gt;=CC44),CC44,"")</f>
        <v/>
      </c>
      <c r="DN44" s="42" t="str">
        <f>IF(AND(VLOOKUP($E$2,Theme_Ranges[],2,0)&lt;=CD44,VLOOKUP($E$2,Theme_Ranges[],3,0)&gt;=CD44),CD44,"")</f>
        <v/>
      </c>
      <c r="DO44" s="42" t="str">
        <f>IF(AND(VLOOKUP($E$2,Theme_Ranges[],2,0)&lt;=CE44,VLOOKUP($E$2,Theme_Ranges[],3,0)&gt;=CE44),CE44,"")</f>
        <v/>
      </c>
      <c r="DP44" s="42" t="str">
        <f>IF(AND(VLOOKUP($E$2,Theme_Ranges[],2,0)&lt;=CF44,VLOOKUP($E$2,Theme_Ranges[],3,0)&gt;=CF44),CF44,"")</f>
        <v/>
      </c>
      <c r="DQ44" s="42" t="str">
        <f>IF(AND(VLOOKUP($E$2,Theme_Ranges[],2,0)&lt;=CG44,VLOOKUP($E$2,Theme_Ranges[],3,0)&gt;=CG44),CG44,"")</f>
        <v/>
      </c>
      <c r="DR44" s="42" t="str">
        <f>IF(AND(VLOOKUP($E$2,Theme_Ranges[],2,0)&lt;=CH44,VLOOKUP($E$2,Theme_Ranges[],3,0)&gt;=CH44),CH44,"")</f>
        <v/>
      </c>
      <c r="DS44" s="42" t="str">
        <f>IF(AND(VLOOKUP($E$2,Theme_Ranges[],2,0)&lt;=CI44,VLOOKUP($E$2,Theme_Ranges[],3,0)&gt;=CI44),CI44,"")</f>
        <v/>
      </c>
      <c r="DT44" s="42" t="str">
        <f>IF(AND(VLOOKUP($E$2,Theme_Ranges[],2,0)&lt;=CJ44,VLOOKUP($E$2,Theme_Ranges[],3,0)&gt;=CJ44),CJ44,"")</f>
        <v/>
      </c>
    </row>
    <row r="45" spans="1:124" ht="19.2" x14ac:dyDescent="0.5">
      <c r="A45" s="38" t="str">
        <f t="shared" si="36"/>
        <v xml:space="preserve"> </v>
      </c>
      <c r="B45" s="39" t="str">
        <f>IF('Raw Data'!B40="","",'Raw Data'!B40)</f>
        <v/>
      </c>
      <c r="C45" s="39" t="str">
        <f>IF('Raw Data'!C40="","",'Raw Data'!C40)</f>
        <v/>
      </c>
      <c r="D45" s="39" t="str">
        <f>IF('Raw Data'!D40="","",'Raw Data'!D40)</f>
        <v/>
      </c>
      <c r="E45" s="39" t="str">
        <f>IF('Raw Data'!E40="","",'Raw Data'!E40)</f>
        <v/>
      </c>
      <c r="F45" s="71"/>
      <c r="G45" s="41" t="str">
        <f>IF(OR(IFERROR(AND(VLOOKUP($E$2,Theme_Ranges[],2,0)&lt;=BC45,VLOOKUP($E$2,Theme_Ranges[],3,0)&gt;=BC45),FALSE),IFERROR(AND(VLOOKUP($E$3,Theme_Ranges[],2,0)&lt;=BC45,VLOOKUP($E$3,Theme_Ranges[],3,0)&gt;=BC45),FALSE)),BC45,"")</f>
        <v/>
      </c>
      <c r="H45" s="41" t="str">
        <f>IF(OR(IFERROR(AND(VLOOKUP($E$2,Theme_Ranges[],2,0)&lt;=BD45,VLOOKUP($E$2,Theme_Ranges[],3,0)&gt;=BD45),FALSE),IFERROR(AND(VLOOKUP($E$3,Theme_Ranges[],2,0)&lt;=BD45,VLOOKUP($E$3,Theme_Ranges[],3,0)&gt;=BD45),FALSE)),BD45,"")</f>
        <v/>
      </c>
      <c r="I45" s="41" t="str">
        <f>IF(OR(IFERROR(AND(VLOOKUP($E$2,Theme_Ranges[],2,0)&lt;=BE45,VLOOKUP($E$2,Theme_Ranges[],3,0)&gt;=BE45),FALSE),IFERROR(AND(VLOOKUP($E$3,Theme_Ranges[],2,0)&lt;=BE45,VLOOKUP($E$3,Theme_Ranges[],3,0)&gt;=BE45),FALSE)),BE45,"")</f>
        <v/>
      </c>
      <c r="J45" s="41" t="str">
        <f>IF(OR(IFERROR(AND(VLOOKUP($E$2,Theme_Ranges[],2,0)&lt;=BF45,VLOOKUP($E$2,Theme_Ranges[],3,0)&gt;=BF45),FALSE),IFERROR(AND(VLOOKUP($E$3,Theme_Ranges[],2,0)&lt;=BF45,VLOOKUP($E$3,Theme_Ranges[],3,0)&gt;=BF45),FALSE)),BF45,"")</f>
        <v/>
      </c>
      <c r="K45" s="41" t="str">
        <f>IF(OR(IFERROR(AND(VLOOKUP($E$2,Theme_Ranges[],2,0)&lt;=BG45,VLOOKUP($E$2,Theme_Ranges[],3,0)&gt;=BG45),FALSE),IFERROR(AND(VLOOKUP($E$3,Theme_Ranges[],2,0)&lt;=BG45,VLOOKUP($E$3,Theme_Ranges[],3,0)&gt;=BG45),FALSE)),BG45,"")</f>
        <v/>
      </c>
      <c r="L45" s="41" t="str">
        <f>IF(OR(IFERROR(AND(VLOOKUP($E$2,Theme_Ranges[],2,0)&lt;=BH45,VLOOKUP($E$2,Theme_Ranges[],3,0)&gt;=BH45),FALSE),IFERROR(AND(VLOOKUP($E$3,Theme_Ranges[],2,0)&lt;=BH45,VLOOKUP($E$3,Theme_Ranges[],3,0)&gt;=BH45),FALSE)),BH45,"")</f>
        <v/>
      </c>
      <c r="M45" s="41" t="str">
        <f>IF(OR(IFERROR(AND(VLOOKUP($E$2,Theme_Ranges[],2,0)&lt;=BI45,VLOOKUP($E$2,Theme_Ranges[],3,0)&gt;=BI45),FALSE),IFERROR(AND(VLOOKUP($E$3,Theme_Ranges[],2,0)&lt;=BI45,VLOOKUP($E$3,Theme_Ranges[],3,0)&gt;=BI45),FALSE)),BI45,"")</f>
        <v/>
      </c>
      <c r="N45" s="41" t="str">
        <f>IF(OR(IFERROR(AND(VLOOKUP($E$2,Theme_Ranges[],2,0)&lt;=BJ45,VLOOKUP($E$2,Theme_Ranges[],3,0)&gt;=BJ45),FALSE),IFERROR(AND(VLOOKUP($E$3,Theme_Ranges[],2,0)&lt;=BJ45,VLOOKUP($E$3,Theme_Ranges[],3,0)&gt;=BJ45),FALSE)),BJ45,"")</f>
        <v/>
      </c>
      <c r="O45" s="41" t="str">
        <f>IF(OR(IFERROR(AND(VLOOKUP($E$2,Theme_Ranges[],2,0)&lt;=BK45,VLOOKUP($E$2,Theme_Ranges[],3,0)&gt;=BK45),FALSE),IFERROR(AND(VLOOKUP($E$3,Theme_Ranges[],2,0)&lt;=BK45,VLOOKUP($E$3,Theme_Ranges[],3,0)&gt;=BK45),FALSE)),BK45,"")</f>
        <v/>
      </c>
      <c r="P45" s="41" t="str">
        <f>IF(OR(IFERROR(AND(VLOOKUP($E$2,Theme_Ranges[],2,0)&lt;=BL45,VLOOKUP($E$2,Theme_Ranges[],3,0)&gt;=BL45),FALSE),IFERROR(AND(VLOOKUP($E$3,Theme_Ranges[],2,0)&lt;=BL45,VLOOKUP($E$3,Theme_Ranges[],3,0)&gt;=BL45),FALSE)),BL45,"")</f>
        <v/>
      </c>
      <c r="Q45" s="41" t="str">
        <f>IF(OR(IFERROR(AND(VLOOKUP($E$2,Theme_Ranges[],2,0)&lt;=BM45,VLOOKUP($E$2,Theme_Ranges[],3,0)&gt;=BM45),FALSE),IFERROR(AND(VLOOKUP($E$3,Theme_Ranges[],2,0)&lt;=BM45,VLOOKUP($E$3,Theme_Ranges[],3,0)&gt;=BM45),FALSE)),BM45,"")</f>
        <v/>
      </c>
      <c r="R45" s="41" t="str">
        <f>IF(OR(IFERROR(AND(VLOOKUP($E$2,Theme_Ranges[],2,0)&lt;=BN45,VLOOKUP($E$2,Theme_Ranges[],3,0)&gt;=BN45),FALSE),IFERROR(AND(VLOOKUP($E$3,Theme_Ranges[],2,0)&lt;=BN45,VLOOKUP($E$3,Theme_Ranges[],3,0)&gt;=BN45),FALSE)),BN45,"")</f>
        <v/>
      </c>
      <c r="S45" s="41" t="str">
        <f>IF(OR(IFERROR(AND(VLOOKUP($E$2,Theme_Ranges[],2,0)&lt;=BO45,VLOOKUP($E$2,Theme_Ranges[],3,0)&gt;=BO45),FALSE),IFERROR(AND(VLOOKUP($E$3,Theme_Ranges[],2,0)&lt;=BO45,VLOOKUP($E$3,Theme_Ranges[],3,0)&gt;=BO45),FALSE)),BO45,"")</f>
        <v/>
      </c>
      <c r="T45" s="41" t="str">
        <f>IF(OR(IFERROR(AND(VLOOKUP($E$2,Theme_Ranges[],2,0)&lt;=BP45,VLOOKUP($E$2,Theme_Ranges[],3,0)&gt;=BP45),FALSE),IFERROR(AND(VLOOKUP($E$3,Theme_Ranges[],2,0)&lt;=BP45,VLOOKUP($E$3,Theme_Ranges[],3,0)&gt;=BP45),FALSE)),BP45,"")</f>
        <v/>
      </c>
      <c r="U45" s="41" t="str">
        <f>IF(OR(IFERROR(AND(VLOOKUP($E$2,Theme_Ranges[],2,0)&lt;=BQ45,VLOOKUP($E$2,Theme_Ranges[],3,0)&gt;=BQ45),FALSE),IFERROR(AND(VLOOKUP($E$3,Theme_Ranges[],2,0)&lt;=BQ45,VLOOKUP($E$3,Theme_Ranges[],3,0)&gt;=BQ45),FALSE)),BQ45,"")</f>
        <v/>
      </c>
      <c r="V45" s="41" t="str">
        <f>IF(OR(IFERROR(AND(VLOOKUP($E$2,Theme_Ranges[],2,0)&lt;=BR45,VLOOKUP($E$2,Theme_Ranges[],3,0)&gt;=BR45),FALSE),IFERROR(AND(VLOOKUP($E$3,Theme_Ranges[],2,0)&lt;=BR45,VLOOKUP($E$3,Theme_Ranges[],3,0)&gt;=BR45),FALSE)),BR45,"")</f>
        <v/>
      </c>
      <c r="W45" s="41" t="str">
        <f>IF(OR(IFERROR(AND(VLOOKUP($E$2,Theme_Ranges[],2,0)&lt;=BS45,VLOOKUP($E$2,Theme_Ranges[],3,0)&gt;=BS45),FALSE),IFERROR(AND(VLOOKUP($E$3,Theme_Ranges[],2,0)&lt;=BS45,VLOOKUP($E$3,Theme_Ranges[],3,0)&gt;=BS45),FALSE)),BS45,"")</f>
        <v/>
      </c>
      <c r="X45" s="41" t="str">
        <f>IF(OR(IFERROR(AND(VLOOKUP($E$2,Theme_Ranges[],2,0)&lt;=BT45,VLOOKUP($E$2,Theme_Ranges[],3,0)&gt;=BT45),FALSE),IFERROR(AND(VLOOKUP($E$3,Theme_Ranges[],2,0)&lt;=BT45,VLOOKUP($E$3,Theme_Ranges[],3,0)&gt;=BT45),FALSE)),BT45,"")</f>
        <v/>
      </c>
      <c r="Y45" s="41" t="str">
        <f>IF(OR(IFERROR(AND(VLOOKUP($E$2,Theme_Ranges[],2,0)&lt;=BU45,VLOOKUP($E$2,Theme_Ranges[],3,0)&gt;=BU45),FALSE),IFERROR(AND(VLOOKUP($E$3,Theme_Ranges[],2,0)&lt;=BU45,VLOOKUP($E$3,Theme_Ranges[],3,0)&gt;=BU45),FALSE)),BU45,"")</f>
        <v/>
      </c>
      <c r="Z45" s="41" t="str">
        <f>IF(OR(IFERROR(AND(VLOOKUP($E$2,Theme_Ranges[],2,0)&lt;=BV45,VLOOKUP($E$2,Theme_Ranges[],3,0)&gt;=BV45),FALSE),IFERROR(AND(VLOOKUP($E$3,Theme_Ranges[],2,0)&lt;=BV45,VLOOKUP($E$3,Theme_Ranges[],3,0)&gt;=BV45),FALSE)),BV45,"")</f>
        <v/>
      </c>
      <c r="AA45" s="41" t="str">
        <f>IF(OR(IFERROR(AND(VLOOKUP($E$2,Theme_Ranges[],2,0)&lt;=BW45,VLOOKUP($E$2,Theme_Ranges[],3,0)&gt;=BW45),FALSE),IFERROR(AND(VLOOKUP($E$3,Theme_Ranges[],2,0)&lt;=BW45,VLOOKUP($E$3,Theme_Ranges[],3,0)&gt;=BW45),FALSE)),BW45,"")</f>
        <v/>
      </c>
      <c r="AB45" s="41" t="str">
        <f>IF(OR(IFERROR(AND(VLOOKUP($E$2,Theme_Ranges[],2,0)&lt;=BX45,VLOOKUP($E$2,Theme_Ranges[],3,0)&gt;=BX45),FALSE),IFERROR(AND(VLOOKUP($E$3,Theme_Ranges[],2,0)&lt;=BX45,VLOOKUP($E$3,Theme_Ranges[],3,0)&gt;=BX45),FALSE)),BX45,"")</f>
        <v/>
      </c>
      <c r="AC45" s="41" t="str">
        <f>IF(OR(IFERROR(AND(VLOOKUP($E$2,Theme_Ranges[],2,0)&lt;=BY45,VLOOKUP($E$2,Theme_Ranges[],3,0)&gt;=BY45),FALSE),IFERROR(AND(VLOOKUP($E$3,Theme_Ranges[],2,0)&lt;=BY45,VLOOKUP($E$3,Theme_Ranges[],3,0)&gt;=BY45),FALSE)),BY45,"")</f>
        <v/>
      </c>
      <c r="AD45" s="41" t="str">
        <f>IF(OR(IFERROR(AND(VLOOKUP($E$2,Theme_Ranges[],2,0)&lt;=BZ45,VLOOKUP($E$2,Theme_Ranges[],3,0)&gt;=BZ45),FALSE),IFERROR(AND(VLOOKUP($E$3,Theme_Ranges[],2,0)&lt;=BZ45,VLOOKUP($E$3,Theme_Ranges[],3,0)&gt;=BZ45),FALSE)),BZ45,"")</f>
        <v/>
      </c>
      <c r="AE45" s="41" t="str">
        <f>IF(OR(IFERROR(AND(VLOOKUP($E$2,Theme_Ranges[],2,0)&lt;=CA45,VLOOKUP($E$2,Theme_Ranges[],3,0)&gt;=CA45),FALSE),IFERROR(AND(VLOOKUP($E$3,Theme_Ranges[],2,0)&lt;=CA45,VLOOKUP($E$3,Theme_Ranges[],3,0)&gt;=CA45),FALSE)),CA45,"")</f>
        <v/>
      </c>
      <c r="AF45" s="41" t="str">
        <f>IF(OR(IFERROR(AND(VLOOKUP($E$2,Theme_Ranges[],2,0)&lt;=CB45,VLOOKUP($E$2,Theme_Ranges[],3,0)&gt;=CB45),FALSE),IFERROR(AND(VLOOKUP($E$3,Theme_Ranges[],2,0)&lt;=CB45,VLOOKUP($E$3,Theme_Ranges[],3,0)&gt;=CB45),FALSE)),CB45,"")</f>
        <v/>
      </c>
      <c r="AG45" s="41" t="str">
        <f>IF(OR(IFERROR(AND(VLOOKUP($E$2,Theme_Ranges[],2,0)&lt;=CC45,VLOOKUP($E$2,Theme_Ranges[],3,0)&gt;=CC45),FALSE),IFERROR(AND(VLOOKUP($E$3,Theme_Ranges[],2,0)&lt;=CC45,VLOOKUP($E$3,Theme_Ranges[],3,0)&gt;=CC45),FALSE)),CC45,"")</f>
        <v/>
      </c>
      <c r="AH45" s="41" t="str">
        <f>IF(OR(IFERROR(AND(VLOOKUP($E$2,Theme_Ranges[],2,0)&lt;=CD45,VLOOKUP($E$2,Theme_Ranges[],3,0)&gt;=CD45),FALSE),IFERROR(AND(VLOOKUP($E$3,Theme_Ranges[],2,0)&lt;=CD45,VLOOKUP($E$3,Theme_Ranges[],3,0)&gt;=CD45),FALSE)),CD45,"")</f>
        <v/>
      </c>
      <c r="AI45" s="41" t="str">
        <f>IF(OR(IFERROR(AND(VLOOKUP($E$2,Theme_Ranges[],2,0)&lt;=CE45,VLOOKUP($E$2,Theme_Ranges[],3,0)&gt;=CE45),FALSE),IFERROR(AND(VLOOKUP($E$3,Theme_Ranges[],2,0)&lt;=CE45,VLOOKUP($E$3,Theme_Ranges[],3,0)&gt;=CE45),FALSE)),CE45,"")</f>
        <v/>
      </c>
      <c r="AJ45" s="41" t="str">
        <f>IF(OR(IFERROR(AND(VLOOKUP($E$2,Theme_Ranges[],2,0)&lt;=CF45,VLOOKUP($E$2,Theme_Ranges[],3,0)&gt;=CF45),FALSE),IFERROR(AND(VLOOKUP($E$3,Theme_Ranges[],2,0)&lt;=CF45,VLOOKUP($E$3,Theme_Ranges[],3,0)&gt;=CF45),FALSE)),CF45,"")</f>
        <v/>
      </c>
      <c r="AK45" s="41" t="str">
        <f>IF(OR(IFERROR(AND(VLOOKUP($E$2,Theme_Ranges[],2,0)&lt;=CG45,VLOOKUP($E$2,Theme_Ranges[],3,0)&gt;=CG45),FALSE),IFERROR(AND(VLOOKUP($E$3,Theme_Ranges[],2,0)&lt;=CG45,VLOOKUP($E$3,Theme_Ranges[],3,0)&gt;=CG45),FALSE)),CG45,"")</f>
        <v/>
      </c>
      <c r="AL45" s="41" t="str">
        <f>IF(OR(IFERROR(AND(VLOOKUP($E$2,Theme_Ranges[],2,0)&lt;=CH45,VLOOKUP($E$2,Theme_Ranges[],3,0)&gt;=CH45),FALSE),IFERROR(AND(VLOOKUP($E$3,Theme_Ranges[],2,0)&lt;=CH45,VLOOKUP($E$3,Theme_Ranges[],3,0)&gt;=CH45),FALSE)),CH45,"")</f>
        <v/>
      </c>
      <c r="AM45" s="41" t="str">
        <f>IF(OR(IFERROR(AND(VLOOKUP($E$2,Theme_Ranges[],2,0)&lt;=CI45,VLOOKUP($E$2,Theme_Ranges[],3,0)&gt;=CI45),FALSE),IFERROR(AND(VLOOKUP($E$3,Theme_Ranges[],2,0)&lt;=CI45,VLOOKUP($E$3,Theme_Ranges[],3,0)&gt;=CI45),FALSE)),CI45,"")</f>
        <v/>
      </c>
      <c r="AN45" s="41" t="str">
        <f>IF(OR(IFERROR(AND(VLOOKUP($E$2,Theme_Ranges[],2,0)&lt;=CJ45,VLOOKUP($E$2,Theme_Ranges[],3,0)&gt;=CJ45),FALSE),IFERROR(AND(VLOOKUP($E$3,Theme_Ranges[],2,0)&lt;=CJ45,VLOOKUP($E$3,Theme_Ranges[],3,0)&gt;=CJ45),FALSE)),CJ45,"")</f>
        <v/>
      </c>
      <c r="AO45" s="79"/>
      <c r="AP45" s="49" t="str">
        <f t="shared" si="46"/>
        <v/>
      </c>
      <c r="AQ45" s="50" t="str">
        <f t="shared" si="47"/>
        <v/>
      </c>
      <c r="AR45" s="50" t="str">
        <f t="shared" si="48"/>
        <v/>
      </c>
      <c r="AS45" s="51" t="str">
        <f t="shared" si="49"/>
        <v/>
      </c>
      <c r="AT45" s="40"/>
      <c r="AU45" s="40"/>
      <c r="AV45" s="5">
        <f>VLOOKUP($AV$8,Theme_Ranges[],3,0)</f>
        <v>5</v>
      </c>
      <c r="AW45" s="5">
        <f t="shared" si="50"/>
        <v>0</v>
      </c>
      <c r="AX45" s="5">
        <f t="shared" si="51"/>
        <v>0</v>
      </c>
      <c r="AY45" s="5">
        <f t="shared" si="52"/>
        <v>0</v>
      </c>
      <c r="AZ45" s="5">
        <f t="shared" si="53"/>
        <v>0</v>
      </c>
      <c r="BA45" s="5">
        <f t="shared" si="54"/>
        <v>0</v>
      </c>
      <c r="BB45" s="40"/>
      <c r="BC45" s="42" t="str">
        <f>IF($D45="","",VLOOKUP($A45&amp;G$6,Data_Table_1[[Full Name Theme Conc]:[Theme Ranking]],8,0))</f>
        <v/>
      </c>
      <c r="BD45" s="42" t="str">
        <f>IF($D45="","",VLOOKUP($A45&amp;H$6,Data_Table_1[[Full Name Theme Conc]:[Theme Ranking]],8,0))</f>
        <v/>
      </c>
      <c r="BE45" s="42" t="str">
        <f>IF($D45="","",VLOOKUP($A45&amp;I$6,Data_Table_1[[Full Name Theme Conc]:[Theme Ranking]],8,0))</f>
        <v/>
      </c>
      <c r="BF45" s="42" t="str">
        <f>IF($D45="","",VLOOKUP($A45&amp;J$6,Data_Table_1[[Full Name Theme Conc]:[Theme Ranking]],8,0))</f>
        <v/>
      </c>
      <c r="BG45" s="42" t="str">
        <f>IF($D45="","",VLOOKUP($A45&amp;K$6,Data_Table_1[[Full Name Theme Conc]:[Theme Ranking]],8,0))</f>
        <v/>
      </c>
      <c r="BH45" s="42" t="str">
        <f>IF($D45="","",VLOOKUP($A45&amp;L$6,Data_Table_1[[Full Name Theme Conc]:[Theme Ranking]],8,0))</f>
        <v/>
      </c>
      <c r="BI45" s="42" t="str">
        <f>IF($D45="","",VLOOKUP($A45&amp;M$6,Data_Table_1[[Full Name Theme Conc]:[Theme Ranking]],8,0))</f>
        <v/>
      </c>
      <c r="BJ45" s="42" t="str">
        <f>IF($D45="","",VLOOKUP($A45&amp;N$6,Data_Table_1[[Full Name Theme Conc]:[Theme Ranking]],8,0))</f>
        <v/>
      </c>
      <c r="BK45" s="42" t="str">
        <f>IF($D45="","",VLOOKUP($A45&amp;O$6,Data_Table_1[[Full Name Theme Conc]:[Theme Ranking]],8,0))</f>
        <v/>
      </c>
      <c r="BL45" s="42" t="str">
        <f>IF($D45="","",VLOOKUP($A45&amp;P$6,Data_Table_1[[Full Name Theme Conc]:[Theme Ranking]],8,0))</f>
        <v/>
      </c>
      <c r="BM45" s="42" t="str">
        <f>IF($D45="","",VLOOKUP($A45&amp;Q$6,Data_Table_1[[Full Name Theme Conc]:[Theme Ranking]],8,0))</f>
        <v/>
      </c>
      <c r="BN45" s="42" t="str">
        <f>IF($D45="","",VLOOKUP($A45&amp;R$6,Data_Table_1[[Full Name Theme Conc]:[Theme Ranking]],8,0))</f>
        <v/>
      </c>
      <c r="BO45" s="42" t="str">
        <f>IF($D45="","",VLOOKUP($A45&amp;S$6,Data_Table_1[[Full Name Theme Conc]:[Theme Ranking]],8,0))</f>
        <v/>
      </c>
      <c r="BP45" s="42" t="str">
        <f>IF($D45="","",VLOOKUP($A45&amp;T$6,Data_Table_1[[Full Name Theme Conc]:[Theme Ranking]],8,0))</f>
        <v/>
      </c>
      <c r="BQ45" s="42" t="str">
        <f>IF($D45="","",VLOOKUP($A45&amp;U$6,Data_Table_1[[Full Name Theme Conc]:[Theme Ranking]],8,0))</f>
        <v/>
      </c>
      <c r="BR45" s="42" t="str">
        <f>IF($D45="","",VLOOKUP($A45&amp;V$6,Data_Table_1[[Full Name Theme Conc]:[Theme Ranking]],8,0))</f>
        <v/>
      </c>
      <c r="BS45" s="42" t="str">
        <f>IF($D45="","",VLOOKUP($A45&amp;W$6,Data_Table_1[[Full Name Theme Conc]:[Theme Ranking]],8,0))</f>
        <v/>
      </c>
      <c r="BT45" s="42" t="str">
        <f>IF($D45="","",VLOOKUP($A45&amp;X$6,Data_Table_1[[Full Name Theme Conc]:[Theme Ranking]],8,0))</f>
        <v/>
      </c>
      <c r="BU45" s="42" t="str">
        <f>IF($D45="","",VLOOKUP($A45&amp;Y$6,Data_Table_1[[Full Name Theme Conc]:[Theme Ranking]],8,0))</f>
        <v/>
      </c>
      <c r="BV45" s="42" t="str">
        <f>IF($D45="","",VLOOKUP($A45&amp;Z$6,Data_Table_1[[Full Name Theme Conc]:[Theme Ranking]],8,0))</f>
        <v/>
      </c>
      <c r="BW45" s="42" t="str">
        <f>IF($D45="","",VLOOKUP($A45&amp;AA$6,Data_Table_1[[Full Name Theme Conc]:[Theme Ranking]],8,0))</f>
        <v/>
      </c>
      <c r="BX45" s="42" t="str">
        <f>IF($D45="","",VLOOKUP($A45&amp;AB$6,Data_Table_1[[Full Name Theme Conc]:[Theme Ranking]],8,0))</f>
        <v/>
      </c>
      <c r="BY45" s="42" t="str">
        <f>IF($D45="","",VLOOKUP($A45&amp;AC$6,Data_Table_1[[Full Name Theme Conc]:[Theme Ranking]],8,0))</f>
        <v/>
      </c>
      <c r="BZ45" s="42" t="str">
        <f>IF($D45="","",VLOOKUP($A45&amp;AD$6,Data_Table_1[[Full Name Theme Conc]:[Theme Ranking]],8,0))</f>
        <v/>
      </c>
      <c r="CA45" s="42" t="str">
        <f>IF($D45="","",VLOOKUP($A45&amp;AE$6,Data_Table_1[[Full Name Theme Conc]:[Theme Ranking]],8,0))</f>
        <v/>
      </c>
      <c r="CB45" s="42" t="str">
        <f>IF($D45="","",VLOOKUP($A45&amp;AF$6,Data_Table_1[[Full Name Theme Conc]:[Theme Ranking]],8,0))</f>
        <v/>
      </c>
      <c r="CC45" s="42" t="str">
        <f>IF($D45="","",VLOOKUP($A45&amp;AG$6,Data_Table_1[[Full Name Theme Conc]:[Theme Ranking]],8,0))</f>
        <v/>
      </c>
      <c r="CD45" s="42" t="str">
        <f>IF($D45="","",VLOOKUP($A45&amp;AH$6,Data_Table_1[[Full Name Theme Conc]:[Theme Ranking]],8,0))</f>
        <v/>
      </c>
      <c r="CE45" s="42" t="str">
        <f>IF($D45="","",VLOOKUP($A45&amp;AI$6,Data_Table_1[[Full Name Theme Conc]:[Theme Ranking]],8,0))</f>
        <v/>
      </c>
      <c r="CF45" s="42" t="str">
        <f>IF($D45="","",VLOOKUP($A45&amp;AJ$6,Data_Table_1[[Full Name Theme Conc]:[Theme Ranking]],8,0))</f>
        <v/>
      </c>
      <c r="CG45" s="42" t="str">
        <f>IF($D45="","",VLOOKUP($A45&amp;AK$6,Data_Table_1[[Full Name Theme Conc]:[Theme Ranking]],8,0))</f>
        <v/>
      </c>
      <c r="CH45" s="42" t="str">
        <f>IF($D45="","",VLOOKUP($A45&amp;AL$6,Data_Table_1[[Full Name Theme Conc]:[Theme Ranking]],8,0))</f>
        <v/>
      </c>
      <c r="CI45" s="42" t="str">
        <f>IF($D45="","",VLOOKUP($A45&amp;AM$6,Data_Table_1[[Full Name Theme Conc]:[Theme Ranking]],8,0))</f>
        <v/>
      </c>
      <c r="CJ45" s="42" t="str">
        <f>IF($D45="","",VLOOKUP($A45&amp;AN$6,Data_Table_1[[Full Name Theme Conc]:[Theme Ranking]],8,0))</f>
        <v/>
      </c>
      <c r="CM45" s="42" t="str">
        <f>IF(AND(VLOOKUP($E$2,Theme_Ranges[],2,0)&lt;=BC45,VLOOKUP($E$2,Theme_Ranges[],3,0)&gt;=BC45),BC45,"")</f>
        <v/>
      </c>
      <c r="CN45" s="42" t="str">
        <f>IF(AND(VLOOKUP($E$2,Theme_Ranges[],2,0)&lt;=BD45,VLOOKUP($E$2,Theme_Ranges[],3,0)&gt;=BD45),BD45,"")</f>
        <v/>
      </c>
      <c r="CO45" s="42" t="str">
        <f>IF(AND(VLOOKUP($E$2,Theme_Ranges[],2,0)&lt;=BE45,VLOOKUP($E$2,Theme_Ranges[],3,0)&gt;=BE45),BE45,"")</f>
        <v/>
      </c>
      <c r="CP45" s="42" t="str">
        <f>IF(AND(VLOOKUP($E$2,Theme_Ranges[],2,0)&lt;=BF45,VLOOKUP($E$2,Theme_Ranges[],3,0)&gt;=BF45),BF45,"")</f>
        <v/>
      </c>
      <c r="CQ45" s="42" t="str">
        <f>IF(AND(VLOOKUP($E$2,Theme_Ranges[],2,0)&lt;=BG45,VLOOKUP($E$2,Theme_Ranges[],3,0)&gt;=BG45),BG45,"")</f>
        <v/>
      </c>
      <c r="CR45" s="42" t="str">
        <f>IF(AND(VLOOKUP($E$2,Theme_Ranges[],2,0)&lt;=BH45,VLOOKUP($E$2,Theme_Ranges[],3,0)&gt;=BH45),BH45,"")</f>
        <v/>
      </c>
      <c r="CS45" s="42" t="str">
        <f>IF(AND(VLOOKUP($E$2,Theme_Ranges[],2,0)&lt;=BI45,VLOOKUP($E$2,Theme_Ranges[],3,0)&gt;=BI45),BI45,"")</f>
        <v/>
      </c>
      <c r="CT45" s="42" t="str">
        <f>IF(AND(VLOOKUP($E$2,Theme_Ranges[],2,0)&lt;=BJ45,VLOOKUP($E$2,Theme_Ranges[],3,0)&gt;=BJ45),BJ45,"")</f>
        <v/>
      </c>
      <c r="CU45" s="42" t="str">
        <f>IF(AND(VLOOKUP($E$2,Theme_Ranges[],2,0)&lt;=BK45,VLOOKUP($E$2,Theme_Ranges[],3,0)&gt;=BK45),BK45,"")</f>
        <v/>
      </c>
      <c r="CV45" s="42" t="str">
        <f>IF(AND(VLOOKUP($E$2,Theme_Ranges[],2,0)&lt;=BL45,VLOOKUP($E$2,Theme_Ranges[],3,0)&gt;=BL45),BL45,"")</f>
        <v/>
      </c>
      <c r="CW45" s="42" t="str">
        <f>IF(AND(VLOOKUP($E$2,Theme_Ranges[],2,0)&lt;=BM45,VLOOKUP($E$2,Theme_Ranges[],3,0)&gt;=BM45),BM45,"")</f>
        <v/>
      </c>
      <c r="CX45" s="42" t="str">
        <f>IF(AND(VLOOKUP($E$2,Theme_Ranges[],2,0)&lt;=BN45,VLOOKUP($E$2,Theme_Ranges[],3,0)&gt;=BN45),BN45,"")</f>
        <v/>
      </c>
      <c r="CY45" s="42" t="str">
        <f>IF(AND(VLOOKUP($E$2,Theme_Ranges[],2,0)&lt;=BO45,VLOOKUP($E$2,Theme_Ranges[],3,0)&gt;=BO45),BO45,"")</f>
        <v/>
      </c>
      <c r="CZ45" s="42" t="str">
        <f>IF(AND(VLOOKUP($E$2,Theme_Ranges[],2,0)&lt;=BP45,VLOOKUP($E$2,Theme_Ranges[],3,0)&gt;=BP45),BP45,"")</f>
        <v/>
      </c>
      <c r="DA45" s="42" t="str">
        <f>IF(AND(VLOOKUP($E$2,Theme_Ranges[],2,0)&lt;=BQ45,VLOOKUP($E$2,Theme_Ranges[],3,0)&gt;=BQ45),BQ45,"")</f>
        <v/>
      </c>
      <c r="DB45" s="42" t="str">
        <f>IF(AND(VLOOKUP($E$2,Theme_Ranges[],2,0)&lt;=BR45,VLOOKUP($E$2,Theme_Ranges[],3,0)&gt;=BR45),BR45,"")</f>
        <v/>
      </c>
      <c r="DC45" s="42" t="str">
        <f>IF(AND(VLOOKUP($E$2,Theme_Ranges[],2,0)&lt;=BS45,VLOOKUP($E$2,Theme_Ranges[],3,0)&gt;=BS45),BS45,"")</f>
        <v/>
      </c>
      <c r="DD45" s="42" t="str">
        <f>IF(AND(VLOOKUP($E$2,Theme_Ranges[],2,0)&lt;=BT45,VLOOKUP($E$2,Theme_Ranges[],3,0)&gt;=BT45),BT45,"")</f>
        <v/>
      </c>
      <c r="DE45" s="42" t="str">
        <f>IF(AND(VLOOKUP($E$2,Theme_Ranges[],2,0)&lt;=BU45,VLOOKUP($E$2,Theme_Ranges[],3,0)&gt;=BU45),BU45,"")</f>
        <v/>
      </c>
      <c r="DF45" s="42" t="str">
        <f>IF(AND(VLOOKUP($E$2,Theme_Ranges[],2,0)&lt;=BV45,VLOOKUP($E$2,Theme_Ranges[],3,0)&gt;=BV45),BV45,"")</f>
        <v/>
      </c>
      <c r="DG45" s="42" t="str">
        <f>IF(AND(VLOOKUP($E$2,Theme_Ranges[],2,0)&lt;=BW45,VLOOKUP($E$2,Theme_Ranges[],3,0)&gt;=BW45),BW45,"")</f>
        <v/>
      </c>
      <c r="DH45" s="42" t="str">
        <f>IF(AND(VLOOKUP($E$2,Theme_Ranges[],2,0)&lt;=BX45,VLOOKUP($E$2,Theme_Ranges[],3,0)&gt;=BX45),BX45,"")</f>
        <v/>
      </c>
      <c r="DI45" s="42" t="str">
        <f>IF(AND(VLOOKUP($E$2,Theme_Ranges[],2,0)&lt;=BY45,VLOOKUP($E$2,Theme_Ranges[],3,0)&gt;=BY45),BY45,"")</f>
        <v/>
      </c>
      <c r="DJ45" s="42" t="str">
        <f>IF(AND(VLOOKUP($E$2,Theme_Ranges[],2,0)&lt;=BZ45,VLOOKUP($E$2,Theme_Ranges[],3,0)&gt;=BZ45),BZ45,"")</f>
        <v/>
      </c>
      <c r="DK45" s="42" t="str">
        <f>IF(AND(VLOOKUP($E$2,Theme_Ranges[],2,0)&lt;=CA45,VLOOKUP($E$2,Theme_Ranges[],3,0)&gt;=CA45),CA45,"")</f>
        <v/>
      </c>
      <c r="DL45" s="42" t="str">
        <f>IF(AND(VLOOKUP($E$2,Theme_Ranges[],2,0)&lt;=CB45,VLOOKUP($E$2,Theme_Ranges[],3,0)&gt;=CB45),CB45,"")</f>
        <v/>
      </c>
      <c r="DM45" s="42" t="str">
        <f>IF(AND(VLOOKUP($E$2,Theme_Ranges[],2,0)&lt;=CC45,VLOOKUP($E$2,Theme_Ranges[],3,0)&gt;=CC45),CC45,"")</f>
        <v/>
      </c>
      <c r="DN45" s="42" t="str">
        <f>IF(AND(VLOOKUP($E$2,Theme_Ranges[],2,0)&lt;=CD45,VLOOKUP($E$2,Theme_Ranges[],3,0)&gt;=CD45),CD45,"")</f>
        <v/>
      </c>
      <c r="DO45" s="42" t="str">
        <f>IF(AND(VLOOKUP($E$2,Theme_Ranges[],2,0)&lt;=CE45,VLOOKUP($E$2,Theme_Ranges[],3,0)&gt;=CE45),CE45,"")</f>
        <v/>
      </c>
      <c r="DP45" s="42" t="str">
        <f>IF(AND(VLOOKUP($E$2,Theme_Ranges[],2,0)&lt;=CF45,VLOOKUP($E$2,Theme_Ranges[],3,0)&gt;=CF45),CF45,"")</f>
        <v/>
      </c>
      <c r="DQ45" s="42" t="str">
        <f>IF(AND(VLOOKUP($E$2,Theme_Ranges[],2,0)&lt;=CG45,VLOOKUP($E$2,Theme_Ranges[],3,0)&gt;=CG45),CG45,"")</f>
        <v/>
      </c>
      <c r="DR45" s="42" t="str">
        <f>IF(AND(VLOOKUP($E$2,Theme_Ranges[],2,0)&lt;=CH45,VLOOKUP($E$2,Theme_Ranges[],3,0)&gt;=CH45),CH45,"")</f>
        <v/>
      </c>
      <c r="DS45" s="42" t="str">
        <f>IF(AND(VLOOKUP($E$2,Theme_Ranges[],2,0)&lt;=CI45,VLOOKUP($E$2,Theme_Ranges[],3,0)&gt;=CI45),CI45,"")</f>
        <v/>
      </c>
      <c r="DT45" s="42" t="str">
        <f>IF(AND(VLOOKUP($E$2,Theme_Ranges[],2,0)&lt;=CJ45,VLOOKUP($E$2,Theme_Ranges[],3,0)&gt;=CJ45),CJ45,"")</f>
        <v/>
      </c>
    </row>
    <row r="46" spans="1:124" ht="19.2" x14ac:dyDescent="0.5">
      <c r="A46" s="38" t="str">
        <f t="shared" si="36"/>
        <v xml:space="preserve"> </v>
      </c>
      <c r="B46" s="39" t="str">
        <f>IF('Raw Data'!B41="","",'Raw Data'!B41)</f>
        <v/>
      </c>
      <c r="C46" s="39" t="str">
        <f>IF('Raw Data'!C41="","",'Raw Data'!C41)</f>
        <v/>
      </c>
      <c r="D46" s="39" t="str">
        <f>IF('Raw Data'!D41="","",'Raw Data'!D41)</f>
        <v/>
      </c>
      <c r="E46" s="39" t="str">
        <f>IF('Raw Data'!E41="","",'Raw Data'!E41)</f>
        <v/>
      </c>
      <c r="F46" s="71"/>
      <c r="G46" s="41" t="str">
        <f>IF(OR(IFERROR(AND(VLOOKUP($E$2,Theme_Ranges[],2,0)&lt;=BC46,VLOOKUP($E$2,Theme_Ranges[],3,0)&gt;=BC46),FALSE),IFERROR(AND(VLOOKUP($E$3,Theme_Ranges[],2,0)&lt;=BC46,VLOOKUP($E$3,Theme_Ranges[],3,0)&gt;=BC46),FALSE)),BC46,"")</f>
        <v/>
      </c>
      <c r="H46" s="41" t="str">
        <f>IF(OR(IFERROR(AND(VLOOKUP($E$2,Theme_Ranges[],2,0)&lt;=BD46,VLOOKUP($E$2,Theme_Ranges[],3,0)&gt;=BD46),FALSE),IFERROR(AND(VLOOKUP($E$3,Theme_Ranges[],2,0)&lt;=BD46,VLOOKUP($E$3,Theme_Ranges[],3,0)&gt;=BD46),FALSE)),BD46,"")</f>
        <v/>
      </c>
      <c r="I46" s="41" t="str">
        <f>IF(OR(IFERROR(AND(VLOOKUP($E$2,Theme_Ranges[],2,0)&lt;=BE46,VLOOKUP($E$2,Theme_Ranges[],3,0)&gt;=BE46),FALSE),IFERROR(AND(VLOOKUP($E$3,Theme_Ranges[],2,0)&lt;=BE46,VLOOKUP($E$3,Theme_Ranges[],3,0)&gt;=BE46),FALSE)),BE46,"")</f>
        <v/>
      </c>
      <c r="J46" s="41" t="str">
        <f>IF(OR(IFERROR(AND(VLOOKUP($E$2,Theme_Ranges[],2,0)&lt;=BF46,VLOOKUP($E$2,Theme_Ranges[],3,0)&gt;=BF46),FALSE),IFERROR(AND(VLOOKUP($E$3,Theme_Ranges[],2,0)&lt;=BF46,VLOOKUP($E$3,Theme_Ranges[],3,0)&gt;=BF46),FALSE)),BF46,"")</f>
        <v/>
      </c>
      <c r="K46" s="41" t="str">
        <f>IF(OR(IFERROR(AND(VLOOKUP($E$2,Theme_Ranges[],2,0)&lt;=BG46,VLOOKUP($E$2,Theme_Ranges[],3,0)&gt;=BG46),FALSE),IFERROR(AND(VLOOKUP($E$3,Theme_Ranges[],2,0)&lt;=BG46,VLOOKUP($E$3,Theme_Ranges[],3,0)&gt;=BG46),FALSE)),BG46,"")</f>
        <v/>
      </c>
      <c r="L46" s="41" t="str">
        <f>IF(OR(IFERROR(AND(VLOOKUP($E$2,Theme_Ranges[],2,0)&lt;=BH46,VLOOKUP($E$2,Theme_Ranges[],3,0)&gt;=BH46),FALSE),IFERROR(AND(VLOOKUP($E$3,Theme_Ranges[],2,0)&lt;=BH46,VLOOKUP($E$3,Theme_Ranges[],3,0)&gt;=BH46),FALSE)),BH46,"")</f>
        <v/>
      </c>
      <c r="M46" s="41" t="str">
        <f>IF(OR(IFERROR(AND(VLOOKUP($E$2,Theme_Ranges[],2,0)&lt;=BI46,VLOOKUP($E$2,Theme_Ranges[],3,0)&gt;=BI46),FALSE),IFERROR(AND(VLOOKUP($E$3,Theme_Ranges[],2,0)&lt;=BI46,VLOOKUP($E$3,Theme_Ranges[],3,0)&gt;=BI46),FALSE)),BI46,"")</f>
        <v/>
      </c>
      <c r="N46" s="41" t="str">
        <f>IF(OR(IFERROR(AND(VLOOKUP($E$2,Theme_Ranges[],2,0)&lt;=BJ46,VLOOKUP($E$2,Theme_Ranges[],3,0)&gt;=BJ46),FALSE),IFERROR(AND(VLOOKUP($E$3,Theme_Ranges[],2,0)&lt;=BJ46,VLOOKUP($E$3,Theme_Ranges[],3,0)&gt;=BJ46),FALSE)),BJ46,"")</f>
        <v/>
      </c>
      <c r="O46" s="41" t="str">
        <f>IF(OR(IFERROR(AND(VLOOKUP($E$2,Theme_Ranges[],2,0)&lt;=BK46,VLOOKUP($E$2,Theme_Ranges[],3,0)&gt;=BK46),FALSE),IFERROR(AND(VLOOKUP($E$3,Theme_Ranges[],2,0)&lt;=BK46,VLOOKUP($E$3,Theme_Ranges[],3,0)&gt;=BK46),FALSE)),BK46,"")</f>
        <v/>
      </c>
      <c r="P46" s="41" t="str">
        <f>IF(OR(IFERROR(AND(VLOOKUP($E$2,Theme_Ranges[],2,0)&lt;=BL46,VLOOKUP($E$2,Theme_Ranges[],3,0)&gt;=BL46),FALSE),IFERROR(AND(VLOOKUP($E$3,Theme_Ranges[],2,0)&lt;=BL46,VLOOKUP($E$3,Theme_Ranges[],3,0)&gt;=BL46),FALSE)),BL46,"")</f>
        <v/>
      </c>
      <c r="Q46" s="41" t="str">
        <f>IF(OR(IFERROR(AND(VLOOKUP($E$2,Theme_Ranges[],2,0)&lt;=BM46,VLOOKUP($E$2,Theme_Ranges[],3,0)&gt;=BM46),FALSE),IFERROR(AND(VLOOKUP($E$3,Theme_Ranges[],2,0)&lt;=BM46,VLOOKUP($E$3,Theme_Ranges[],3,0)&gt;=BM46),FALSE)),BM46,"")</f>
        <v/>
      </c>
      <c r="R46" s="41" t="str">
        <f>IF(OR(IFERROR(AND(VLOOKUP($E$2,Theme_Ranges[],2,0)&lt;=BN46,VLOOKUP($E$2,Theme_Ranges[],3,0)&gt;=BN46),FALSE),IFERROR(AND(VLOOKUP($E$3,Theme_Ranges[],2,0)&lt;=BN46,VLOOKUP($E$3,Theme_Ranges[],3,0)&gt;=BN46),FALSE)),BN46,"")</f>
        <v/>
      </c>
      <c r="S46" s="41" t="str">
        <f>IF(OR(IFERROR(AND(VLOOKUP($E$2,Theme_Ranges[],2,0)&lt;=BO46,VLOOKUP($E$2,Theme_Ranges[],3,0)&gt;=BO46),FALSE),IFERROR(AND(VLOOKUP($E$3,Theme_Ranges[],2,0)&lt;=BO46,VLOOKUP($E$3,Theme_Ranges[],3,0)&gt;=BO46),FALSE)),BO46,"")</f>
        <v/>
      </c>
      <c r="T46" s="41" t="str">
        <f>IF(OR(IFERROR(AND(VLOOKUP($E$2,Theme_Ranges[],2,0)&lt;=BP46,VLOOKUP($E$2,Theme_Ranges[],3,0)&gt;=BP46),FALSE),IFERROR(AND(VLOOKUP($E$3,Theme_Ranges[],2,0)&lt;=BP46,VLOOKUP($E$3,Theme_Ranges[],3,0)&gt;=BP46),FALSE)),BP46,"")</f>
        <v/>
      </c>
      <c r="U46" s="41" t="str">
        <f>IF(OR(IFERROR(AND(VLOOKUP($E$2,Theme_Ranges[],2,0)&lt;=BQ46,VLOOKUP($E$2,Theme_Ranges[],3,0)&gt;=BQ46),FALSE),IFERROR(AND(VLOOKUP($E$3,Theme_Ranges[],2,0)&lt;=BQ46,VLOOKUP($E$3,Theme_Ranges[],3,0)&gt;=BQ46),FALSE)),BQ46,"")</f>
        <v/>
      </c>
      <c r="V46" s="41" t="str">
        <f>IF(OR(IFERROR(AND(VLOOKUP($E$2,Theme_Ranges[],2,0)&lt;=BR46,VLOOKUP($E$2,Theme_Ranges[],3,0)&gt;=BR46),FALSE),IFERROR(AND(VLOOKUP($E$3,Theme_Ranges[],2,0)&lt;=BR46,VLOOKUP($E$3,Theme_Ranges[],3,0)&gt;=BR46),FALSE)),BR46,"")</f>
        <v/>
      </c>
      <c r="W46" s="41" t="str">
        <f>IF(OR(IFERROR(AND(VLOOKUP($E$2,Theme_Ranges[],2,0)&lt;=BS46,VLOOKUP($E$2,Theme_Ranges[],3,0)&gt;=BS46),FALSE),IFERROR(AND(VLOOKUP($E$3,Theme_Ranges[],2,0)&lt;=BS46,VLOOKUP($E$3,Theme_Ranges[],3,0)&gt;=BS46),FALSE)),BS46,"")</f>
        <v/>
      </c>
      <c r="X46" s="41" t="str">
        <f>IF(OR(IFERROR(AND(VLOOKUP($E$2,Theme_Ranges[],2,0)&lt;=BT46,VLOOKUP($E$2,Theme_Ranges[],3,0)&gt;=BT46),FALSE),IFERROR(AND(VLOOKUP($E$3,Theme_Ranges[],2,0)&lt;=BT46,VLOOKUP($E$3,Theme_Ranges[],3,0)&gt;=BT46),FALSE)),BT46,"")</f>
        <v/>
      </c>
      <c r="Y46" s="41" t="str">
        <f>IF(OR(IFERROR(AND(VLOOKUP($E$2,Theme_Ranges[],2,0)&lt;=BU46,VLOOKUP($E$2,Theme_Ranges[],3,0)&gt;=BU46),FALSE),IFERROR(AND(VLOOKUP($E$3,Theme_Ranges[],2,0)&lt;=BU46,VLOOKUP($E$3,Theme_Ranges[],3,0)&gt;=BU46),FALSE)),BU46,"")</f>
        <v/>
      </c>
      <c r="Z46" s="41" t="str">
        <f>IF(OR(IFERROR(AND(VLOOKUP($E$2,Theme_Ranges[],2,0)&lt;=BV46,VLOOKUP($E$2,Theme_Ranges[],3,0)&gt;=BV46),FALSE),IFERROR(AND(VLOOKUP($E$3,Theme_Ranges[],2,0)&lt;=BV46,VLOOKUP($E$3,Theme_Ranges[],3,0)&gt;=BV46),FALSE)),BV46,"")</f>
        <v/>
      </c>
      <c r="AA46" s="41" t="str">
        <f>IF(OR(IFERROR(AND(VLOOKUP($E$2,Theme_Ranges[],2,0)&lt;=BW46,VLOOKUP($E$2,Theme_Ranges[],3,0)&gt;=BW46),FALSE),IFERROR(AND(VLOOKUP($E$3,Theme_Ranges[],2,0)&lt;=BW46,VLOOKUP($E$3,Theme_Ranges[],3,0)&gt;=BW46),FALSE)),BW46,"")</f>
        <v/>
      </c>
      <c r="AB46" s="41" t="str">
        <f>IF(OR(IFERROR(AND(VLOOKUP($E$2,Theme_Ranges[],2,0)&lt;=BX46,VLOOKUP($E$2,Theme_Ranges[],3,0)&gt;=BX46),FALSE),IFERROR(AND(VLOOKUP($E$3,Theme_Ranges[],2,0)&lt;=BX46,VLOOKUP($E$3,Theme_Ranges[],3,0)&gt;=BX46),FALSE)),BX46,"")</f>
        <v/>
      </c>
      <c r="AC46" s="41" t="str">
        <f>IF(OR(IFERROR(AND(VLOOKUP($E$2,Theme_Ranges[],2,0)&lt;=BY46,VLOOKUP($E$2,Theme_Ranges[],3,0)&gt;=BY46),FALSE),IFERROR(AND(VLOOKUP($E$3,Theme_Ranges[],2,0)&lt;=BY46,VLOOKUP($E$3,Theme_Ranges[],3,0)&gt;=BY46),FALSE)),BY46,"")</f>
        <v/>
      </c>
      <c r="AD46" s="41" t="str">
        <f>IF(OR(IFERROR(AND(VLOOKUP($E$2,Theme_Ranges[],2,0)&lt;=BZ46,VLOOKUP($E$2,Theme_Ranges[],3,0)&gt;=BZ46),FALSE),IFERROR(AND(VLOOKUP($E$3,Theme_Ranges[],2,0)&lt;=BZ46,VLOOKUP($E$3,Theme_Ranges[],3,0)&gt;=BZ46),FALSE)),BZ46,"")</f>
        <v/>
      </c>
      <c r="AE46" s="41" t="str">
        <f>IF(OR(IFERROR(AND(VLOOKUP($E$2,Theme_Ranges[],2,0)&lt;=CA46,VLOOKUP($E$2,Theme_Ranges[],3,0)&gt;=CA46),FALSE),IFERROR(AND(VLOOKUP($E$3,Theme_Ranges[],2,0)&lt;=CA46,VLOOKUP($E$3,Theme_Ranges[],3,0)&gt;=CA46),FALSE)),CA46,"")</f>
        <v/>
      </c>
      <c r="AF46" s="41" t="str">
        <f>IF(OR(IFERROR(AND(VLOOKUP($E$2,Theme_Ranges[],2,0)&lt;=CB46,VLOOKUP($E$2,Theme_Ranges[],3,0)&gt;=CB46),FALSE),IFERROR(AND(VLOOKUP($E$3,Theme_Ranges[],2,0)&lt;=CB46,VLOOKUP($E$3,Theme_Ranges[],3,0)&gt;=CB46),FALSE)),CB46,"")</f>
        <v/>
      </c>
      <c r="AG46" s="41" t="str">
        <f>IF(OR(IFERROR(AND(VLOOKUP($E$2,Theme_Ranges[],2,0)&lt;=CC46,VLOOKUP($E$2,Theme_Ranges[],3,0)&gt;=CC46),FALSE),IFERROR(AND(VLOOKUP($E$3,Theme_Ranges[],2,0)&lt;=CC46,VLOOKUP($E$3,Theme_Ranges[],3,0)&gt;=CC46),FALSE)),CC46,"")</f>
        <v/>
      </c>
      <c r="AH46" s="41" t="str">
        <f>IF(OR(IFERROR(AND(VLOOKUP($E$2,Theme_Ranges[],2,0)&lt;=CD46,VLOOKUP($E$2,Theme_Ranges[],3,0)&gt;=CD46),FALSE),IFERROR(AND(VLOOKUP($E$3,Theme_Ranges[],2,0)&lt;=CD46,VLOOKUP($E$3,Theme_Ranges[],3,0)&gt;=CD46),FALSE)),CD46,"")</f>
        <v/>
      </c>
      <c r="AI46" s="41" t="str">
        <f>IF(OR(IFERROR(AND(VLOOKUP($E$2,Theme_Ranges[],2,0)&lt;=CE46,VLOOKUP($E$2,Theme_Ranges[],3,0)&gt;=CE46),FALSE),IFERROR(AND(VLOOKUP($E$3,Theme_Ranges[],2,0)&lt;=CE46,VLOOKUP($E$3,Theme_Ranges[],3,0)&gt;=CE46),FALSE)),CE46,"")</f>
        <v/>
      </c>
      <c r="AJ46" s="41" t="str">
        <f>IF(OR(IFERROR(AND(VLOOKUP($E$2,Theme_Ranges[],2,0)&lt;=CF46,VLOOKUP($E$2,Theme_Ranges[],3,0)&gt;=CF46),FALSE),IFERROR(AND(VLOOKUP($E$3,Theme_Ranges[],2,0)&lt;=CF46,VLOOKUP($E$3,Theme_Ranges[],3,0)&gt;=CF46),FALSE)),CF46,"")</f>
        <v/>
      </c>
      <c r="AK46" s="41" t="str">
        <f>IF(OR(IFERROR(AND(VLOOKUP($E$2,Theme_Ranges[],2,0)&lt;=CG46,VLOOKUP($E$2,Theme_Ranges[],3,0)&gt;=CG46),FALSE),IFERROR(AND(VLOOKUP($E$3,Theme_Ranges[],2,0)&lt;=CG46,VLOOKUP($E$3,Theme_Ranges[],3,0)&gt;=CG46),FALSE)),CG46,"")</f>
        <v/>
      </c>
      <c r="AL46" s="41" t="str">
        <f>IF(OR(IFERROR(AND(VLOOKUP($E$2,Theme_Ranges[],2,0)&lt;=CH46,VLOOKUP($E$2,Theme_Ranges[],3,0)&gt;=CH46),FALSE),IFERROR(AND(VLOOKUP($E$3,Theme_Ranges[],2,0)&lt;=CH46,VLOOKUP($E$3,Theme_Ranges[],3,0)&gt;=CH46),FALSE)),CH46,"")</f>
        <v/>
      </c>
      <c r="AM46" s="41" t="str">
        <f>IF(OR(IFERROR(AND(VLOOKUP($E$2,Theme_Ranges[],2,0)&lt;=CI46,VLOOKUP($E$2,Theme_Ranges[],3,0)&gt;=CI46),FALSE),IFERROR(AND(VLOOKUP($E$3,Theme_Ranges[],2,0)&lt;=CI46,VLOOKUP($E$3,Theme_Ranges[],3,0)&gt;=CI46),FALSE)),CI46,"")</f>
        <v/>
      </c>
      <c r="AN46" s="41" t="str">
        <f>IF(OR(IFERROR(AND(VLOOKUP($E$2,Theme_Ranges[],2,0)&lt;=CJ46,VLOOKUP($E$2,Theme_Ranges[],3,0)&gt;=CJ46),FALSE),IFERROR(AND(VLOOKUP($E$3,Theme_Ranges[],2,0)&lt;=CJ46,VLOOKUP($E$3,Theme_Ranges[],3,0)&gt;=CJ46),FALSE)),CJ46,"")</f>
        <v/>
      </c>
      <c r="AO46" s="79"/>
      <c r="AP46" s="49" t="str">
        <f t="shared" si="46"/>
        <v/>
      </c>
      <c r="AQ46" s="50" t="str">
        <f t="shared" si="47"/>
        <v/>
      </c>
      <c r="AR46" s="50" t="str">
        <f t="shared" si="48"/>
        <v/>
      </c>
      <c r="AS46" s="51" t="str">
        <f t="shared" si="49"/>
        <v/>
      </c>
      <c r="AT46" s="40"/>
      <c r="AU46" s="40"/>
      <c r="AV46" s="5">
        <f>VLOOKUP($AV$8,Theme_Ranges[],3,0)</f>
        <v>5</v>
      </c>
      <c r="AW46" s="5">
        <f t="shared" si="50"/>
        <v>0</v>
      </c>
      <c r="AX46" s="5">
        <f t="shared" si="51"/>
        <v>0</v>
      </c>
      <c r="AY46" s="5">
        <f t="shared" si="52"/>
        <v>0</v>
      </c>
      <c r="AZ46" s="5">
        <f t="shared" si="53"/>
        <v>0</v>
      </c>
      <c r="BA46" s="5">
        <f t="shared" si="54"/>
        <v>0</v>
      </c>
      <c r="BB46" s="40"/>
      <c r="BC46" s="42" t="str">
        <f>IF($D46="","",VLOOKUP($A46&amp;G$6,Data_Table_1[[Full Name Theme Conc]:[Theme Ranking]],8,0))</f>
        <v/>
      </c>
      <c r="BD46" s="42" t="str">
        <f>IF($D46="","",VLOOKUP($A46&amp;H$6,Data_Table_1[[Full Name Theme Conc]:[Theme Ranking]],8,0))</f>
        <v/>
      </c>
      <c r="BE46" s="42" t="str">
        <f>IF($D46="","",VLOOKUP($A46&amp;I$6,Data_Table_1[[Full Name Theme Conc]:[Theme Ranking]],8,0))</f>
        <v/>
      </c>
      <c r="BF46" s="42" t="str">
        <f>IF($D46="","",VLOOKUP($A46&amp;J$6,Data_Table_1[[Full Name Theme Conc]:[Theme Ranking]],8,0))</f>
        <v/>
      </c>
      <c r="BG46" s="42" t="str">
        <f>IF($D46="","",VLOOKUP($A46&amp;K$6,Data_Table_1[[Full Name Theme Conc]:[Theme Ranking]],8,0))</f>
        <v/>
      </c>
      <c r="BH46" s="42" t="str">
        <f>IF($D46="","",VLOOKUP($A46&amp;L$6,Data_Table_1[[Full Name Theme Conc]:[Theme Ranking]],8,0))</f>
        <v/>
      </c>
      <c r="BI46" s="42" t="str">
        <f>IF($D46="","",VLOOKUP($A46&amp;M$6,Data_Table_1[[Full Name Theme Conc]:[Theme Ranking]],8,0))</f>
        <v/>
      </c>
      <c r="BJ46" s="42" t="str">
        <f>IF($D46="","",VLOOKUP($A46&amp;N$6,Data_Table_1[[Full Name Theme Conc]:[Theme Ranking]],8,0))</f>
        <v/>
      </c>
      <c r="BK46" s="42" t="str">
        <f>IF($D46="","",VLOOKUP($A46&amp;O$6,Data_Table_1[[Full Name Theme Conc]:[Theme Ranking]],8,0))</f>
        <v/>
      </c>
      <c r="BL46" s="42" t="str">
        <f>IF($D46="","",VLOOKUP($A46&amp;P$6,Data_Table_1[[Full Name Theme Conc]:[Theme Ranking]],8,0))</f>
        <v/>
      </c>
      <c r="BM46" s="42" t="str">
        <f>IF($D46="","",VLOOKUP($A46&amp;Q$6,Data_Table_1[[Full Name Theme Conc]:[Theme Ranking]],8,0))</f>
        <v/>
      </c>
      <c r="BN46" s="42" t="str">
        <f>IF($D46="","",VLOOKUP($A46&amp;R$6,Data_Table_1[[Full Name Theme Conc]:[Theme Ranking]],8,0))</f>
        <v/>
      </c>
      <c r="BO46" s="42" t="str">
        <f>IF($D46="","",VLOOKUP($A46&amp;S$6,Data_Table_1[[Full Name Theme Conc]:[Theme Ranking]],8,0))</f>
        <v/>
      </c>
      <c r="BP46" s="42" t="str">
        <f>IF($D46="","",VLOOKUP($A46&amp;T$6,Data_Table_1[[Full Name Theme Conc]:[Theme Ranking]],8,0))</f>
        <v/>
      </c>
      <c r="BQ46" s="42" t="str">
        <f>IF($D46="","",VLOOKUP($A46&amp;U$6,Data_Table_1[[Full Name Theme Conc]:[Theme Ranking]],8,0))</f>
        <v/>
      </c>
      <c r="BR46" s="42" t="str">
        <f>IF($D46="","",VLOOKUP($A46&amp;V$6,Data_Table_1[[Full Name Theme Conc]:[Theme Ranking]],8,0))</f>
        <v/>
      </c>
      <c r="BS46" s="42" t="str">
        <f>IF($D46="","",VLOOKUP($A46&amp;W$6,Data_Table_1[[Full Name Theme Conc]:[Theme Ranking]],8,0))</f>
        <v/>
      </c>
      <c r="BT46" s="42" t="str">
        <f>IF($D46="","",VLOOKUP($A46&amp;X$6,Data_Table_1[[Full Name Theme Conc]:[Theme Ranking]],8,0))</f>
        <v/>
      </c>
      <c r="BU46" s="42" t="str">
        <f>IF($D46="","",VLOOKUP($A46&amp;Y$6,Data_Table_1[[Full Name Theme Conc]:[Theme Ranking]],8,0))</f>
        <v/>
      </c>
      <c r="BV46" s="42" t="str">
        <f>IF($D46="","",VLOOKUP($A46&amp;Z$6,Data_Table_1[[Full Name Theme Conc]:[Theme Ranking]],8,0))</f>
        <v/>
      </c>
      <c r="BW46" s="42" t="str">
        <f>IF($D46="","",VLOOKUP($A46&amp;AA$6,Data_Table_1[[Full Name Theme Conc]:[Theme Ranking]],8,0))</f>
        <v/>
      </c>
      <c r="BX46" s="42" t="str">
        <f>IF($D46="","",VLOOKUP($A46&amp;AB$6,Data_Table_1[[Full Name Theme Conc]:[Theme Ranking]],8,0))</f>
        <v/>
      </c>
      <c r="BY46" s="42" t="str">
        <f>IF($D46="","",VLOOKUP($A46&amp;AC$6,Data_Table_1[[Full Name Theme Conc]:[Theme Ranking]],8,0))</f>
        <v/>
      </c>
      <c r="BZ46" s="42" t="str">
        <f>IF($D46="","",VLOOKUP($A46&amp;AD$6,Data_Table_1[[Full Name Theme Conc]:[Theme Ranking]],8,0))</f>
        <v/>
      </c>
      <c r="CA46" s="42" t="str">
        <f>IF($D46="","",VLOOKUP($A46&amp;AE$6,Data_Table_1[[Full Name Theme Conc]:[Theme Ranking]],8,0))</f>
        <v/>
      </c>
      <c r="CB46" s="42" t="str">
        <f>IF($D46="","",VLOOKUP($A46&amp;AF$6,Data_Table_1[[Full Name Theme Conc]:[Theme Ranking]],8,0))</f>
        <v/>
      </c>
      <c r="CC46" s="42" t="str">
        <f>IF($D46="","",VLOOKUP($A46&amp;AG$6,Data_Table_1[[Full Name Theme Conc]:[Theme Ranking]],8,0))</f>
        <v/>
      </c>
      <c r="CD46" s="42" t="str">
        <f>IF($D46="","",VLOOKUP($A46&amp;AH$6,Data_Table_1[[Full Name Theme Conc]:[Theme Ranking]],8,0))</f>
        <v/>
      </c>
      <c r="CE46" s="42" t="str">
        <f>IF($D46="","",VLOOKUP($A46&amp;AI$6,Data_Table_1[[Full Name Theme Conc]:[Theme Ranking]],8,0))</f>
        <v/>
      </c>
      <c r="CF46" s="42" t="str">
        <f>IF($D46="","",VLOOKUP($A46&amp;AJ$6,Data_Table_1[[Full Name Theme Conc]:[Theme Ranking]],8,0))</f>
        <v/>
      </c>
      <c r="CG46" s="42" t="str">
        <f>IF($D46="","",VLOOKUP($A46&amp;AK$6,Data_Table_1[[Full Name Theme Conc]:[Theme Ranking]],8,0))</f>
        <v/>
      </c>
      <c r="CH46" s="42" t="str">
        <f>IF($D46="","",VLOOKUP($A46&amp;AL$6,Data_Table_1[[Full Name Theme Conc]:[Theme Ranking]],8,0))</f>
        <v/>
      </c>
      <c r="CI46" s="42" t="str">
        <f>IF($D46="","",VLOOKUP($A46&amp;AM$6,Data_Table_1[[Full Name Theme Conc]:[Theme Ranking]],8,0))</f>
        <v/>
      </c>
      <c r="CJ46" s="42" t="str">
        <f>IF($D46="","",VLOOKUP($A46&amp;AN$6,Data_Table_1[[Full Name Theme Conc]:[Theme Ranking]],8,0))</f>
        <v/>
      </c>
      <c r="CM46" s="42" t="str">
        <f>IF(AND(VLOOKUP($E$2,Theme_Ranges[],2,0)&lt;=BC46,VLOOKUP($E$2,Theme_Ranges[],3,0)&gt;=BC46),BC46,"")</f>
        <v/>
      </c>
      <c r="CN46" s="42" t="str">
        <f>IF(AND(VLOOKUP($E$2,Theme_Ranges[],2,0)&lt;=BD46,VLOOKUP($E$2,Theme_Ranges[],3,0)&gt;=BD46),BD46,"")</f>
        <v/>
      </c>
      <c r="CO46" s="42" t="str">
        <f>IF(AND(VLOOKUP($E$2,Theme_Ranges[],2,0)&lt;=BE46,VLOOKUP($E$2,Theme_Ranges[],3,0)&gt;=BE46),BE46,"")</f>
        <v/>
      </c>
      <c r="CP46" s="42" t="str">
        <f>IF(AND(VLOOKUP($E$2,Theme_Ranges[],2,0)&lt;=BF46,VLOOKUP($E$2,Theme_Ranges[],3,0)&gt;=BF46),BF46,"")</f>
        <v/>
      </c>
      <c r="CQ46" s="42" t="str">
        <f>IF(AND(VLOOKUP($E$2,Theme_Ranges[],2,0)&lt;=BG46,VLOOKUP($E$2,Theme_Ranges[],3,0)&gt;=BG46),BG46,"")</f>
        <v/>
      </c>
      <c r="CR46" s="42" t="str">
        <f>IF(AND(VLOOKUP($E$2,Theme_Ranges[],2,0)&lt;=BH46,VLOOKUP($E$2,Theme_Ranges[],3,0)&gt;=BH46),BH46,"")</f>
        <v/>
      </c>
      <c r="CS46" s="42" t="str">
        <f>IF(AND(VLOOKUP($E$2,Theme_Ranges[],2,0)&lt;=BI46,VLOOKUP($E$2,Theme_Ranges[],3,0)&gt;=BI46),BI46,"")</f>
        <v/>
      </c>
      <c r="CT46" s="42" t="str">
        <f>IF(AND(VLOOKUP($E$2,Theme_Ranges[],2,0)&lt;=BJ46,VLOOKUP($E$2,Theme_Ranges[],3,0)&gt;=BJ46),BJ46,"")</f>
        <v/>
      </c>
      <c r="CU46" s="42" t="str">
        <f>IF(AND(VLOOKUP($E$2,Theme_Ranges[],2,0)&lt;=BK46,VLOOKUP($E$2,Theme_Ranges[],3,0)&gt;=BK46),BK46,"")</f>
        <v/>
      </c>
      <c r="CV46" s="42" t="str">
        <f>IF(AND(VLOOKUP($E$2,Theme_Ranges[],2,0)&lt;=BL46,VLOOKUP($E$2,Theme_Ranges[],3,0)&gt;=BL46),BL46,"")</f>
        <v/>
      </c>
      <c r="CW46" s="42" t="str">
        <f>IF(AND(VLOOKUP($E$2,Theme_Ranges[],2,0)&lt;=BM46,VLOOKUP($E$2,Theme_Ranges[],3,0)&gt;=BM46),BM46,"")</f>
        <v/>
      </c>
      <c r="CX46" s="42" t="str">
        <f>IF(AND(VLOOKUP($E$2,Theme_Ranges[],2,0)&lt;=BN46,VLOOKUP($E$2,Theme_Ranges[],3,0)&gt;=BN46),BN46,"")</f>
        <v/>
      </c>
      <c r="CY46" s="42" t="str">
        <f>IF(AND(VLOOKUP($E$2,Theme_Ranges[],2,0)&lt;=BO46,VLOOKUP($E$2,Theme_Ranges[],3,0)&gt;=BO46),BO46,"")</f>
        <v/>
      </c>
      <c r="CZ46" s="42" t="str">
        <f>IF(AND(VLOOKUP($E$2,Theme_Ranges[],2,0)&lt;=BP46,VLOOKUP($E$2,Theme_Ranges[],3,0)&gt;=BP46),BP46,"")</f>
        <v/>
      </c>
      <c r="DA46" s="42" t="str">
        <f>IF(AND(VLOOKUP($E$2,Theme_Ranges[],2,0)&lt;=BQ46,VLOOKUP($E$2,Theme_Ranges[],3,0)&gt;=BQ46),BQ46,"")</f>
        <v/>
      </c>
      <c r="DB46" s="42" t="str">
        <f>IF(AND(VLOOKUP($E$2,Theme_Ranges[],2,0)&lt;=BR46,VLOOKUP($E$2,Theme_Ranges[],3,0)&gt;=BR46),BR46,"")</f>
        <v/>
      </c>
      <c r="DC46" s="42" t="str">
        <f>IF(AND(VLOOKUP($E$2,Theme_Ranges[],2,0)&lt;=BS46,VLOOKUP($E$2,Theme_Ranges[],3,0)&gt;=BS46),BS46,"")</f>
        <v/>
      </c>
      <c r="DD46" s="42" t="str">
        <f>IF(AND(VLOOKUP($E$2,Theme_Ranges[],2,0)&lt;=BT46,VLOOKUP($E$2,Theme_Ranges[],3,0)&gt;=BT46),BT46,"")</f>
        <v/>
      </c>
      <c r="DE46" s="42" t="str">
        <f>IF(AND(VLOOKUP($E$2,Theme_Ranges[],2,0)&lt;=BU46,VLOOKUP($E$2,Theme_Ranges[],3,0)&gt;=BU46),BU46,"")</f>
        <v/>
      </c>
      <c r="DF46" s="42" t="str">
        <f>IF(AND(VLOOKUP($E$2,Theme_Ranges[],2,0)&lt;=BV46,VLOOKUP($E$2,Theme_Ranges[],3,0)&gt;=BV46),BV46,"")</f>
        <v/>
      </c>
      <c r="DG46" s="42" t="str">
        <f>IF(AND(VLOOKUP($E$2,Theme_Ranges[],2,0)&lt;=BW46,VLOOKUP($E$2,Theme_Ranges[],3,0)&gt;=BW46),BW46,"")</f>
        <v/>
      </c>
      <c r="DH46" s="42" t="str">
        <f>IF(AND(VLOOKUP($E$2,Theme_Ranges[],2,0)&lt;=BX46,VLOOKUP($E$2,Theme_Ranges[],3,0)&gt;=BX46),BX46,"")</f>
        <v/>
      </c>
      <c r="DI46" s="42" t="str">
        <f>IF(AND(VLOOKUP($E$2,Theme_Ranges[],2,0)&lt;=BY46,VLOOKUP($E$2,Theme_Ranges[],3,0)&gt;=BY46),BY46,"")</f>
        <v/>
      </c>
      <c r="DJ46" s="42" t="str">
        <f>IF(AND(VLOOKUP($E$2,Theme_Ranges[],2,0)&lt;=BZ46,VLOOKUP($E$2,Theme_Ranges[],3,0)&gt;=BZ46),BZ46,"")</f>
        <v/>
      </c>
      <c r="DK46" s="42" t="str">
        <f>IF(AND(VLOOKUP($E$2,Theme_Ranges[],2,0)&lt;=CA46,VLOOKUP($E$2,Theme_Ranges[],3,0)&gt;=CA46),CA46,"")</f>
        <v/>
      </c>
      <c r="DL46" s="42" t="str">
        <f>IF(AND(VLOOKUP($E$2,Theme_Ranges[],2,0)&lt;=CB46,VLOOKUP($E$2,Theme_Ranges[],3,0)&gt;=CB46),CB46,"")</f>
        <v/>
      </c>
      <c r="DM46" s="42" t="str">
        <f>IF(AND(VLOOKUP($E$2,Theme_Ranges[],2,0)&lt;=CC46,VLOOKUP($E$2,Theme_Ranges[],3,0)&gt;=CC46),CC46,"")</f>
        <v/>
      </c>
      <c r="DN46" s="42" t="str">
        <f>IF(AND(VLOOKUP($E$2,Theme_Ranges[],2,0)&lt;=CD46,VLOOKUP($E$2,Theme_Ranges[],3,0)&gt;=CD46),CD46,"")</f>
        <v/>
      </c>
      <c r="DO46" s="42" t="str">
        <f>IF(AND(VLOOKUP($E$2,Theme_Ranges[],2,0)&lt;=CE46,VLOOKUP($E$2,Theme_Ranges[],3,0)&gt;=CE46),CE46,"")</f>
        <v/>
      </c>
      <c r="DP46" s="42" t="str">
        <f>IF(AND(VLOOKUP($E$2,Theme_Ranges[],2,0)&lt;=CF46,VLOOKUP($E$2,Theme_Ranges[],3,0)&gt;=CF46),CF46,"")</f>
        <v/>
      </c>
      <c r="DQ46" s="42" t="str">
        <f>IF(AND(VLOOKUP($E$2,Theme_Ranges[],2,0)&lt;=CG46,VLOOKUP($E$2,Theme_Ranges[],3,0)&gt;=CG46),CG46,"")</f>
        <v/>
      </c>
      <c r="DR46" s="42" t="str">
        <f>IF(AND(VLOOKUP($E$2,Theme_Ranges[],2,0)&lt;=CH46,VLOOKUP($E$2,Theme_Ranges[],3,0)&gt;=CH46),CH46,"")</f>
        <v/>
      </c>
      <c r="DS46" s="42" t="str">
        <f>IF(AND(VLOOKUP($E$2,Theme_Ranges[],2,0)&lt;=CI46,VLOOKUP($E$2,Theme_Ranges[],3,0)&gt;=CI46),CI46,"")</f>
        <v/>
      </c>
      <c r="DT46" s="42" t="str">
        <f>IF(AND(VLOOKUP($E$2,Theme_Ranges[],2,0)&lt;=CJ46,VLOOKUP($E$2,Theme_Ranges[],3,0)&gt;=CJ46),CJ46,"")</f>
        <v/>
      </c>
    </row>
    <row r="47" spans="1:124" ht="19.2" x14ac:dyDescent="0.5">
      <c r="A47" s="38" t="str">
        <f t="shared" si="36"/>
        <v xml:space="preserve"> </v>
      </c>
      <c r="B47" s="39" t="str">
        <f>IF('Raw Data'!B42="","",'Raw Data'!B42)</f>
        <v/>
      </c>
      <c r="C47" s="39" t="str">
        <f>IF('Raw Data'!C42="","",'Raw Data'!C42)</f>
        <v/>
      </c>
      <c r="D47" s="39" t="str">
        <f>IF('Raw Data'!D42="","",'Raw Data'!D42)</f>
        <v/>
      </c>
      <c r="E47" s="39" t="str">
        <f>IF('Raw Data'!E42="","",'Raw Data'!E42)</f>
        <v/>
      </c>
      <c r="F47" s="71"/>
      <c r="G47" s="41" t="str">
        <f>IF(OR(IFERROR(AND(VLOOKUP($E$2,Theme_Ranges[],2,0)&lt;=BC47,VLOOKUP($E$2,Theme_Ranges[],3,0)&gt;=BC47),FALSE),IFERROR(AND(VLOOKUP($E$3,Theme_Ranges[],2,0)&lt;=BC47,VLOOKUP($E$3,Theme_Ranges[],3,0)&gt;=BC47),FALSE)),BC47,"")</f>
        <v/>
      </c>
      <c r="H47" s="41" t="str">
        <f>IF(OR(IFERROR(AND(VLOOKUP($E$2,Theme_Ranges[],2,0)&lt;=BD47,VLOOKUP($E$2,Theme_Ranges[],3,0)&gt;=BD47),FALSE),IFERROR(AND(VLOOKUP($E$3,Theme_Ranges[],2,0)&lt;=BD47,VLOOKUP($E$3,Theme_Ranges[],3,0)&gt;=BD47),FALSE)),BD47,"")</f>
        <v/>
      </c>
      <c r="I47" s="41" t="str">
        <f>IF(OR(IFERROR(AND(VLOOKUP($E$2,Theme_Ranges[],2,0)&lt;=BE47,VLOOKUP($E$2,Theme_Ranges[],3,0)&gt;=BE47),FALSE),IFERROR(AND(VLOOKUP($E$3,Theme_Ranges[],2,0)&lt;=BE47,VLOOKUP($E$3,Theme_Ranges[],3,0)&gt;=BE47),FALSE)),BE47,"")</f>
        <v/>
      </c>
      <c r="J47" s="41" t="str">
        <f>IF(OR(IFERROR(AND(VLOOKUP($E$2,Theme_Ranges[],2,0)&lt;=BF47,VLOOKUP($E$2,Theme_Ranges[],3,0)&gt;=BF47),FALSE),IFERROR(AND(VLOOKUP($E$3,Theme_Ranges[],2,0)&lt;=BF47,VLOOKUP($E$3,Theme_Ranges[],3,0)&gt;=BF47),FALSE)),BF47,"")</f>
        <v/>
      </c>
      <c r="K47" s="41" t="str">
        <f>IF(OR(IFERROR(AND(VLOOKUP($E$2,Theme_Ranges[],2,0)&lt;=BG47,VLOOKUP($E$2,Theme_Ranges[],3,0)&gt;=BG47),FALSE),IFERROR(AND(VLOOKUP($E$3,Theme_Ranges[],2,0)&lt;=BG47,VLOOKUP($E$3,Theme_Ranges[],3,0)&gt;=BG47),FALSE)),BG47,"")</f>
        <v/>
      </c>
      <c r="L47" s="41" t="str">
        <f>IF(OR(IFERROR(AND(VLOOKUP($E$2,Theme_Ranges[],2,0)&lt;=BH47,VLOOKUP($E$2,Theme_Ranges[],3,0)&gt;=BH47),FALSE),IFERROR(AND(VLOOKUP($E$3,Theme_Ranges[],2,0)&lt;=BH47,VLOOKUP($E$3,Theme_Ranges[],3,0)&gt;=BH47),FALSE)),BH47,"")</f>
        <v/>
      </c>
      <c r="M47" s="41" t="str">
        <f>IF(OR(IFERROR(AND(VLOOKUP($E$2,Theme_Ranges[],2,0)&lt;=BI47,VLOOKUP($E$2,Theme_Ranges[],3,0)&gt;=BI47),FALSE),IFERROR(AND(VLOOKUP($E$3,Theme_Ranges[],2,0)&lt;=BI47,VLOOKUP($E$3,Theme_Ranges[],3,0)&gt;=BI47),FALSE)),BI47,"")</f>
        <v/>
      </c>
      <c r="N47" s="41" t="str">
        <f>IF(OR(IFERROR(AND(VLOOKUP($E$2,Theme_Ranges[],2,0)&lt;=BJ47,VLOOKUP($E$2,Theme_Ranges[],3,0)&gt;=BJ47),FALSE),IFERROR(AND(VLOOKUP($E$3,Theme_Ranges[],2,0)&lt;=BJ47,VLOOKUP($E$3,Theme_Ranges[],3,0)&gt;=BJ47),FALSE)),BJ47,"")</f>
        <v/>
      </c>
      <c r="O47" s="41" t="str">
        <f>IF(OR(IFERROR(AND(VLOOKUP($E$2,Theme_Ranges[],2,0)&lt;=BK47,VLOOKUP($E$2,Theme_Ranges[],3,0)&gt;=BK47),FALSE),IFERROR(AND(VLOOKUP($E$3,Theme_Ranges[],2,0)&lt;=BK47,VLOOKUP($E$3,Theme_Ranges[],3,0)&gt;=BK47),FALSE)),BK47,"")</f>
        <v/>
      </c>
      <c r="P47" s="41" t="str">
        <f>IF(OR(IFERROR(AND(VLOOKUP($E$2,Theme_Ranges[],2,0)&lt;=BL47,VLOOKUP($E$2,Theme_Ranges[],3,0)&gt;=BL47),FALSE),IFERROR(AND(VLOOKUP($E$3,Theme_Ranges[],2,0)&lt;=BL47,VLOOKUP($E$3,Theme_Ranges[],3,0)&gt;=BL47),FALSE)),BL47,"")</f>
        <v/>
      </c>
      <c r="Q47" s="41" t="str">
        <f>IF(OR(IFERROR(AND(VLOOKUP($E$2,Theme_Ranges[],2,0)&lt;=BM47,VLOOKUP($E$2,Theme_Ranges[],3,0)&gt;=BM47),FALSE),IFERROR(AND(VLOOKUP($E$3,Theme_Ranges[],2,0)&lt;=BM47,VLOOKUP($E$3,Theme_Ranges[],3,0)&gt;=BM47),FALSE)),BM47,"")</f>
        <v/>
      </c>
      <c r="R47" s="41" t="str">
        <f>IF(OR(IFERROR(AND(VLOOKUP($E$2,Theme_Ranges[],2,0)&lt;=BN47,VLOOKUP($E$2,Theme_Ranges[],3,0)&gt;=BN47),FALSE),IFERROR(AND(VLOOKUP($E$3,Theme_Ranges[],2,0)&lt;=BN47,VLOOKUP($E$3,Theme_Ranges[],3,0)&gt;=BN47),FALSE)),BN47,"")</f>
        <v/>
      </c>
      <c r="S47" s="41" t="str">
        <f>IF(OR(IFERROR(AND(VLOOKUP($E$2,Theme_Ranges[],2,0)&lt;=BO47,VLOOKUP($E$2,Theme_Ranges[],3,0)&gt;=BO47),FALSE),IFERROR(AND(VLOOKUP($E$3,Theme_Ranges[],2,0)&lt;=BO47,VLOOKUP($E$3,Theme_Ranges[],3,0)&gt;=BO47),FALSE)),BO47,"")</f>
        <v/>
      </c>
      <c r="T47" s="41" t="str">
        <f>IF(OR(IFERROR(AND(VLOOKUP($E$2,Theme_Ranges[],2,0)&lt;=BP47,VLOOKUP($E$2,Theme_Ranges[],3,0)&gt;=BP47),FALSE),IFERROR(AND(VLOOKUP($E$3,Theme_Ranges[],2,0)&lt;=BP47,VLOOKUP($E$3,Theme_Ranges[],3,0)&gt;=BP47),FALSE)),BP47,"")</f>
        <v/>
      </c>
      <c r="U47" s="41" t="str">
        <f>IF(OR(IFERROR(AND(VLOOKUP($E$2,Theme_Ranges[],2,0)&lt;=BQ47,VLOOKUP($E$2,Theme_Ranges[],3,0)&gt;=BQ47),FALSE),IFERROR(AND(VLOOKUP($E$3,Theme_Ranges[],2,0)&lt;=BQ47,VLOOKUP($E$3,Theme_Ranges[],3,0)&gt;=BQ47),FALSE)),BQ47,"")</f>
        <v/>
      </c>
      <c r="V47" s="41" t="str">
        <f>IF(OR(IFERROR(AND(VLOOKUP($E$2,Theme_Ranges[],2,0)&lt;=BR47,VLOOKUP($E$2,Theme_Ranges[],3,0)&gt;=BR47),FALSE),IFERROR(AND(VLOOKUP($E$3,Theme_Ranges[],2,0)&lt;=BR47,VLOOKUP($E$3,Theme_Ranges[],3,0)&gt;=BR47),FALSE)),BR47,"")</f>
        <v/>
      </c>
      <c r="W47" s="41" t="str">
        <f>IF(OR(IFERROR(AND(VLOOKUP($E$2,Theme_Ranges[],2,0)&lt;=BS47,VLOOKUP($E$2,Theme_Ranges[],3,0)&gt;=BS47),FALSE),IFERROR(AND(VLOOKUP($E$3,Theme_Ranges[],2,0)&lt;=BS47,VLOOKUP($E$3,Theme_Ranges[],3,0)&gt;=BS47),FALSE)),BS47,"")</f>
        <v/>
      </c>
      <c r="X47" s="41" t="str">
        <f>IF(OR(IFERROR(AND(VLOOKUP($E$2,Theme_Ranges[],2,0)&lt;=BT47,VLOOKUP($E$2,Theme_Ranges[],3,0)&gt;=BT47),FALSE),IFERROR(AND(VLOOKUP($E$3,Theme_Ranges[],2,0)&lt;=BT47,VLOOKUP($E$3,Theme_Ranges[],3,0)&gt;=BT47),FALSE)),BT47,"")</f>
        <v/>
      </c>
      <c r="Y47" s="41" t="str">
        <f>IF(OR(IFERROR(AND(VLOOKUP($E$2,Theme_Ranges[],2,0)&lt;=BU47,VLOOKUP($E$2,Theme_Ranges[],3,0)&gt;=BU47),FALSE),IFERROR(AND(VLOOKUP($E$3,Theme_Ranges[],2,0)&lt;=BU47,VLOOKUP($E$3,Theme_Ranges[],3,0)&gt;=BU47),FALSE)),BU47,"")</f>
        <v/>
      </c>
      <c r="Z47" s="41" t="str">
        <f>IF(OR(IFERROR(AND(VLOOKUP($E$2,Theme_Ranges[],2,0)&lt;=BV47,VLOOKUP($E$2,Theme_Ranges[],3,0)&gt;=BV47),FALSE),IFERROR(AND(VLOOKUP($E$3,Theme_Ranges[],2,0)&lt;=BV47,VLOOKUP($E$3,Theme_Ranges[],3,0)&gt;=BV47),FALSE)),BV47,"")</f>
        <v/>
      </c>
      <c r="AA47" s="41" t="str">
        <f>IF(OR(IFERROR(AND(VLOOKUP($E$2,Theme_Ranges[],2,0)&lt;=BW47,VLOOKUP($E$2,Theme_Ranges[],3,0)&gt;=BW47),FALSE),IFERROR(AND(VLOOKUP($E$3,Theme_Ranges[],2,0)&lt;=BW47,VLOOKUP($E$3,Theme_Ranges[],3,0)&gt;=BW47),FALSE)),BW47,"")</f>
        <v/>
      </c>
      <c r="AB47" s="41" t="str">
        <f>IF(OR(IFERROR(AND(VLOOKUP($E$2,Theme_Ranges[],2,0)&lt;=BX47,VLOOKUP($E$2,Theme_Ranges[],3,0)&gt;=BX47),FALSE),IFERROR(AND(VLOOKUP($E$3,Theme_Ranges[],2,0)&lt;=BX47,VLOOKUP($E$3,Theme_Ranges[],3,0)&gt;=BX47),FALSE)),BX47,"")</f>
        <v/>
      </c>
      <c r="AC47" s="41" t="str">
        <f>IF(OR(IFERROR(AND(VLOOKUP($E$2,Theme_Ranges[],2,0)&lt;=BY47,VLOOKUP($E$2,Theme_Ranges[],3,0)&gt;=BY47),FALSE),IFERROR(AND(VLOOKUP($E$3,Theme_Ranges[],2,0)&lt;=BY47,VLOOKUP($E$3,Theme_Ranges[],3,0)&gt;=BY47),FALSE)),BY47,"")</f>
        <v/>
      </c>
      <c r="AD47" s="41" t="str">
        <f>IF(OR(IFERROR(AND(VLOOKUP($E$2,Theme_Ranges[],2,0)&lt;=BZ47,VLOOKUP($E$2,Theme_Ranges[],3,0)&gt;=BZ47),FALSE),IFERROR(AND(VLOOKUP($E$3,Theme_Ranges[],2,0)&lt;=BZ47,VLOOKUP($E$3,Theme_Ranges[],3,0)&gt;=BZ47),FALSE)),BZ47,"")</f>
        <v/>
      </c>
      <c r="AE47" s="41" t="str">
        <f>IF(OR(IFERROR(AND(VLOOKUP($E$2,Theme_Ranges[],2,0)&lt;=CA47,VLOOKUP($E$2,Theme_Ranges[],3,0)&gt;=CA47),FALSE),IFERROR(AND(VLOOKUP($E$3,Theme_Ranges[],2,0)&lt;=CA47,VLOOKUP($E$3,Theme_Ranges[],3,0)&gt;=CA47),FALSE)),CA47,"")</f>
        <v/>
      </c>
      <c r="AF47" s="41" t="str">
        <f>IF(OR(IFERROR(AND(VLOOKUP($E$2,Theme_Ranges[],2,0)&lt;=CB47,VLOOKUP($E$2,Theme_Ranges[],3,0)&gt;=CB47),FALSE),IFERROR(AND(VLOOKUP($E$3,Theme_Ranges[],2,0)&lt;=CB47,VLOOKUP($E$3,Theme_Ranges[],3,0)&gt;=CB47),FALSE)),CB47,"")</f>
        <v/>
      </c>
      <c r="AG47" s="41" t="str">
        <f>IF(OR(IFERROR(AND(VLOOKUP($E$2,Theme_Ranges[],2,0)&lt;=CC47,VLOOKUP($E$2,Theme_Ranges[],3,0)&gt;=CC47),FALSE),IFERROR(AND(VLOOKUP($E$3,Theme_Ranges[],2,0)&lt;=CC47,VLOOKUP($E$3,Theme_Ranges[],3,0)&gt;=CC47),FALSE)),CC47,"")</f>
        <v/>
      </c>
      <c r="AH47" s="41" t="str">
        <f>IF(OR(IFERROR(AND(VLOOKUP($E$2,Theme_Ranges[],2,0)&lt;=CD47,VLOOKUP($E$2,Theme_Ranges[],3,0)&gt;=CD47),FALSE),IFERROR(AND(VLOOKUP($E$3,Theme_Ranges[],2,0)&lt;=CD47,VLOOKUP($E$3,Theme_Ranges[],3,0)&gt;=CD47),FALSE)),CD47,"")</f>
        <v/>
      </c>
      <c r="AI47" s="41" t="str">
        <f>IF(OR(IFERROR(AND(VLOOKUP($E$2,Theme_Ranges[],2,0)&lt;=CE47,VLOOKUP($E$2,Theme_Ranges[],3,0)&gt;=CE47),FALSE),IFERROR(AND(VLOOKUP($E$3,Theme_Ranges[],2,0)&lt;=CE47,VLOOKUP($E$3,Theme_Ranges[],3,0)&gt;=CE47),FALSE)),CE47,"")</f>
        <v/>
      </c>
      <c r="AJ47" s="41" t="str">
        <f>IF(OR(IFERROR(AND(VLOOKUP($E$2,Theme_Ranges[],2,0)&lt;=CF47,VLOOKUP($E$2,Theme_Ranges[],3,0)&gt;=CF47),FALSE),IFERROR(AND(VLOOKUP($E$3,Theme_Ranges[],2,0)&lt;=CF47,VLOOKUP($E$3,Theme_Ranges[],3,0)&gt;=CF47),FALSE)),CF47,"")</f>
        <v/>
      </c>
      <c r="AK47" s="41" t="str">
        <f>IF(OR(IFERROR(AND(VLOOKUP($E$2,Theme_Ranges[],2,0)&lt;=CG47,VLOOKUP($E$2,Theme_Ranges[],3,0)&gt;=CG47),FALSE),IFERROR(AND(VLOOKUP($E$3,Theme_Ranges[],2,0)&lt;=CG47,VLOOKUP($E$3,Theme_Ranges[],3,0)&gt;=CG47),FALSE)),CG47,"")</f>
        <v/>
      </c>
      <c r="AL47" s="41" t="str">
        <f>IF(OR(IFERROR(AND(VLOOKUP($E$2,Theme_Ranges[],2,0)&lt;=CH47,VLOOKUP($E$2,Theme_Ranges[],3,0)&gt;=CH47),FALSE),IFERROR(AND(VLOOKUP($E$3,Theme_Ranges[],2,0)&lt;=CH47,VLOOKUP($E$3,Theme_Ranges[],3,0)&gt;=CH47),FALSE)),CH47,"")</f>
        <v/>
      </c>
      <c r="AM47" s="41" t="str">
        <f>IF(OR(IFERROR(AND(VLOOKUP($E$2,Theme_Ranges[],2,0)&lt;=CI47,VLOOKUP($E$2,Theme_Ranges[],3,0)&gt;=CI47),FALSE),IFERROR(AND(VLOOKUP($E$3,Theme_Ranges[],2,0)&lt;=CI47,VLOOKUP($E$3,Theme_Ranges[],3,0)&gt;=CI47),FALSE)),CI47,"")</f>
        <v/>
      </c>
      <c r="AN47" s="41" t="str">
        <f>IF(OR(IFERROR(AND(VLOOKUP($E$2,Theme_Ranges[],2,0)&lt;=CJ47,VLOOKUP($E$2,Theme_Ranges[],3,0)&gt;=CJ47),FALSE),IFERROR(AND(VLOOKUP($E$3,Theme_Ranges[],2,0)&lt;=CJ47,VLOOKUP($E$3,Theme_Ranges[],3,0)&gt;=CJ47),FALSE)),CJ47,"")</f>
        <v/>
      </c>
      <c r="AO47" s="79"/>
      <c r="AP47" s="49" t="str">
        <f t="shared" si="46"/>
        <v/>
      </c>
      <c r="AQ47" s="50" t="str">
        <f t="shared" si="47"/>
        <v/>
      </c>
      <c r="AR47" s="50" t="str">
        <f t="shared" si="48"/>
        <v/>
      </c>
      <c r="AS47" s="51" t="str">
        <f t="shared" si="49"/>
        <v/>
      </c>
      <c r="AT47" s="40"/>
      <c r="AU47" s="40"/>
      <c r="AV47" s="5">
        <f>VLOOKUP($AV$8,Theme_Ranges[],3,0)</f>
        <v>5</v>
      </c>
      <c r="AW47" s="5">
        <f t="shared" si="50"/>
        <v>0</v>
      </c>
      <c r="AX47" s="5">
        <f t="shared" si="51"/>
        <v>0</v>
      </c>
      <c r="AY47" s="5">
        <f t="shared" si="52"/>
        <v>0</v>
      </c>
      <c r="AZ47" s="5">
        <f t="shared" si="53"/>
        <v>0</v>
      </c>
      <c r="BA47" s="5">
        <f t="shared" si="54"/>
        <v>0</v>
      </c>
      <c r="BB47" s="40"/>
      <c r="BC47" s="42" t="str">
        <f>IF($D47="","",VLOOKUP($A47&amp;G$6,Data_Table_1[[Full Name Theme Conc]:[Theme Ranking]],8,0))</f>
        <v/>
      </c>
      <c r="BD47" s="42" t="str">
        <f>IF($D47="","",VLOOKUP($A47&amp;H$6,Data_Table_1[[Full Name Theme Conc]:[Theme Ranking]],8,0))</f>
        <v/>
      </c>
      <c r="BE47" s="42" t="str">
        <f>IF($D47="","",VLOOKUP($A47&amp;I$6,Data_Table_1[[Full Name Theme Conc]:[Theme Ranking]],8,0))</f>
        <v/>
      </c>
      <c r="BF47" s="42" t="str">
        <f>IF($D47="","",VLOOKUP($A47&amp;J$6,Data_Table_1[[Full Name Theme Conc]:[Theme Ranking]],8,0))</f>
        <v/>
      </c>
      <c r="BG47" s="42" t="str">
        <f>IF($D47="","",VLOOKUP($A47&amp;K$6,Data_Table_1[[Full Name Theme Conc]:[Theme Ranking]],8,0))</f>
        <v/>
      </c>
      <c r="BH47" s="42" t="str">
        <f>IF($D47="","",VLOOKUP($A47&amp;L$6,Data_Table_1[[Full Name Theme Conc]:[Theme Ranking]],8,0))</f>
        <v/>
      </c>
      <c r="BI47" s="42" t="str">
        <f>IF($D47="","",VLOOKUP($A47&amp;M$6,Data_Table_1[[Full Name Theme Conc]:[Theme Ranking]],8,0))</f>
        <v/>
      </c>
      <c r="BJ47" s="42" t="str">
        <f>IF($D47="","",VLOOKUP($A47&amp;N$6,Data_Table_1[[Full Name Theme Conc]:[Theme Ranking]],8,0))</f>
        <v/>
      </c>
      <c r="BK47" s="42" t="str">
        <f>IF($D47="","",VLOOKUP($A47&amp;O$6,Data_Table_1[[Full Name Theme Conc]:[Theme Ranking]],8,0))</f>
        <v/>
      </c>
      <c r="BL47" s="42" t="str">
        <f>IF($D47="","",VLOOKUP($A47&amp;P$6,Data_Table_1[[Full Name Theme Conc]:[Theme Ranking]],8,0))</f>
        <v/>
      </c>
      <c r="BM47" s="42" t="str">
        <f>IF($D47="","",VLOOKUP($A47&amp;Q$6,Data_Table_1[[Full Name Theme Conc]:[Theme Ranking]],8,0))</f>
        <v/>
      </c>
      <c r="BN47" s="42" t="str">
        <f>IF($D47="","",VLOOKUP($A47&amp;R$6,Data_Table_1[[Full Name Theme Conc]:[Theme Ranking]],8,0))</f>
        <v/>
      </c>
      <c r="BO47" s="42" t="str">
        <f>IF($D47="","",VLOOKUP($A47&amp;S$6,Data_Table_1[[Full Name Theme Conc]:[Theme Ranking]],8,0))</f>
        <v/>
      </c>
      <c r="BP47" s="42" t="str">
        <f>IF($D47="","",VLOOKUP($A47&amp;T$6,Data_Table_1[[Full Name Theme Conc]:[Theme Ranking]],8,0))</f>
        <v/>
      </c>
      <c r="BQ47" s="42" t="str">
        <f>IF($D47="","",VLOOKUP($A47&amp;U$6,Data_Table_1[[Full Name Theme Conc]:[Theme Ranking]],8,0))</f>
        <v/>
      </c>
      <c r="BR47" s="42" t="str">
        <f>IF($D47="","",VLOOKUP($A47&amp;V$6,Data_Table_1[[Full Name Theme Conc]:[Theme Ranking]],8,0))</f>
        <v/>
      </c>
      <c r="BS47" s="42" t="str">
        <f>IF($D47="","",VLOOKUP($A47&amp;W$6,Data_Table_1[[Full Name Theme Conc]:[Theme Ranking]],8,0))</f>
        <v/>
      </c>
      <c r="BT47" s="42" t="str">
        <f>IF($D47="","",VLOOKUP($A47&amp;X$6,Data_Table_1[[Full Name Theme Conc]:[Theme Ranking]],8,0))</f>
        <v/>
      </c>
      <c r="BU47" s="42" t="str">
        <f>IF($D47="","",VLOOKUP($A47&amp;Y$6,Data_Table_1[[Full Name Theme Conc]:[Theme Ranking]],8,0))</f>
        <v/>
      </c>
      <c r="BV47" s="42" t="str">
        <f>IF($D47="","",VLOOKUP($A47&amp;Z$6,Data_Table_1[[Full Name Theme Conc]:[Theme Ranking]],8,0))</f>
        <v/>
      </c>
      <c r="BW47" s="42" t="str">
        <f>IF($D47="","",VLOOKUP($A47&amp;AA$6,Data_Table_1[[Full Name Theme Conc]:[Theme Ranking]],8,0))</f>
        <v/>
      </c>
      <c r="BX47" s="42" t="str">
        <f>IF($D47="","",VLOOKUP($A47&amp;AB$6,Data_Table_1[[Full Name Theme Conc]:[Theme Ranking]],8,0))</f>
        <v/>
      </c>
      <c r="BY47" s="42" t="str">
        <f>IF($D47="","",VLOOKUP($A47&amp;AC$6,Data_Table_1[[Full Name Theme Conc]:[Theme Ranking]],8,0))</f>
        <v/>
      </c>
      <c r="BZ47" s="42" t="str">
        <f>IF($D47="","",VLOOKUP($A47&amp;AD$6,Data_Table_1[[Full Name Theme Conc]:[Theme Ranking]],8,0))</f>
        <v/>
      </c>
      <c r="CA47" s="42" t="str">
        <f>IF($D47="","",VLOOKUP($A47&amp;AE$6,Data_Table_1[[Full Name Theme Conc]:[Theme Ranking]],8,0))</f>
        <v/>
      </c>
      <c r="CB47" s="42" t="str">
        <f>IF($D47="","",VLOOKUP($A47&amp;AF$6,Data_Table_1[[Full Name Theme Conc]:[Theme Ranking]],8,0))</f>
        <v/>
      </c>
      <c r="CC47" s="42" t="str">
        <f>IF($D47="","",VLOOKUP($A47&amp;AG$6,Data_Table_1[[Full Name Theme Conc]:[Theme Ranking]],8,0))</f>
        <v/>
      </c>
      <c r="CD47" s="42" t="str">
        <f>IF($D47="","",VLOOKUP($A47&amp;AH$6,Data_Table_1[[Full Name Theme Conc]:[Theme Ranking]],8,0))</f>
        <v/>
      </c>
      <c r="CE47" s="42" t="str">
        <f>IF($D47="","",VLOOKUP($A47&amp;AI$6,Data_Table_1[[Full Name Theme Conc]:[Theme Ranking]],8,0))</f>
        <v/>
      </c>
      <c r="CF47" s="42" t="str">
        <f>IF($D47="","",VLOOKUP($A47&amp;AJ$6,Data_Table_1[[Full Name Theme Conc]:[Theme Ranking]],8,0))</f>
        <v/>
      </c>
      <c r="CG47" s="42" t="str">
        <f>IF($D47="","",VLOOKUP($A47&amp;AK$6,Data_Table_1[[Full Name Theme Conc]:[Theme Ranking]],8,0))</f>
        <v/>
      </c>
      <c r="CH47" s="42" t="str">
        <f>IF($D47="","",VLOOKUP($A47&amp;AL$6,Data_Table_1[[Full Name Theme Conc]:[Theme Ranking]],8,0))</f>
        <v/>
      </c>
      <c r="CI47" s="42" t="str">
        <f>IF($D47="","",VLOOKUP($A47&amp;AM$6,Data_Table_1[[Full Name Theme Conc]:[Theme Ranking]],8,0))</f>
        <v/>
      </c>
      <c r="CJ47" s="42" t="str">
        <f>IF($D47="","",VLOOKUP($A47&amp;AN$6,Data_Table_1[[Full Name Theme Conc]:[Theme Ranking]],8,0))</f>
        <v/>
      </c>
      <c r="CM47" s="42" t="str">
        <f>IF(AND(VLOOKUP($E$2,Theme_Ranges[],2,0)&lt;=BC47,VLOOKUP($E$2,Theme_Ranges[],3,0)&gt;=BC47),BC47,"")</f>
        <v/>
      </c>
      <c r="CN47" s="42" t="str">
        <f>IF(AND(VLOOKUP($E$2,Theme_Ranges[],2,0)&lt;=BD47,VLOOKUP($E$2,Theme_Ranges[],3,0)&gt;=BD47),BD47,"")</f>
        <v/>
      </c>
      <c r="CO47" s="42" t="str">
        <f>IF(AND(VLOOKUP($E$2,Theme_Ranges[],2,0)&lt;=BE47,VLOOKUP($E$2,Theme_Ranges[],3,0)&gt;=BE47),BE47,"")</f>
        <v/>
      </c>
      <c r="CP47" s="42" t="str">
        <f>IF(AND(VLOOKUP($E$2,Theme_Ranges[],2,0)&lt;=BF47,VLOOKUP($E$2,Theme_Ranges[],3,0)&gt;=BF47),BF47,"")</f>
        <v/>
      </c>
      <c r="CQ47" s="42" t="str">
        <f>IF(AND(VLOOKUP($E$2,Theme_Ranges[],2,0)&lt;=BG47,VLOOKUP($E$2,Theme_Ranges[],3,0)&gt;=BG47),BG47,"")</f>
        <v/>
      </c>
      <c r="CR47" s="42" t="str">
        <f>IF(AND(VLOOKUP($E$2,Theme_Ranges[],2,0)&lt;=BH47,VLOOKUP($E$2,Theme_Ranges[],3,0)&gt;=BH47),BH47,"")</f>
        <v/>
      </c>
      <c r="CS47" s="42" t="str">
        <f>IF(AND(VLOOKUP($E$2,Theme_Ranges[],2,0)&lt;=BI47,VLOOKUP($E$2,Theme_Ranges[],3,0)&gt;=BI47),BI47,"")</f>
        <v/>
      </c>
      <c r="CT47" s="42" t="str">
        <f>IF(AND(VLOOKUP($E$2,Theme_Ranges[],2,0)&lt;=BJ47,VLOOKUP($E$2,Theme_Ranges[],3,0)&gt;=BJ47),BJ47,"")</f>
        <v/>
      </c>
      <c r="CU47" s="42" t="str">
        <f>IF(AND(VLOOKUP($E$2,Theme_Ranges[],2,0)&lt;=BK47,VLOOKUP($E$2,Theme_Ranges[],3,0)&gt;=BK47),BK47,"")</f>
        <v/>
      </c>
      <c r="CV47" s="42" t="str">
        <f>IF(AND(VLOOKUP($E$2,Theme_Ranges[],2,0)&lt;=BL47,VLOOKUP($E$2,Theme_Ranges[],3,0)&gt;=BL47),BL47,"")</f>
        <v/>
      </c>
      <c r="CW47" s="42" t="str">
        <f>IF(AND(VLOOKUP($E$2,Theme_Ranges[],2,0)&lt;=BM47,VLOOKUP($E$2,Theme_Ranges[],3,0)&gt;=BM47),BM47,"")</f>
        <v/>
      </c>
      <c r="CX47" s="42" t="str">
        <f>IF(AND(VLOOKUP($E$2,Theme_Ranges[],2,0)&lt;=BN47,VLOOKUP($E$2,Theme_Ranges[],3,0)&gt;=BN47),BN47,"")</f>
        <v/>
      </c>
      <c r="CY47" s="42" t="str">
        <f>IF(AND(VLOOKUP($E$2,Theme_Ranges[],2,0)&lt;=BO47,VLOOKUP($E$2,Theme_Ranges[],3,0)&gt;=BO47),BO47,"")</f>
        <v/>
      </c>
      <c r="CZ47" s="42" t="str">
        <f>IF(AND(VLOOKUP($E$2,Theme_Ranges[],2,0)&lt;=BP47,VLOOKUP($E$2,Theme_Ranges[],3,0)&gt;=BP47),BP47,"")</f>
        <v/>
      </c>
      <c r="DA47" s="42" t="str">
        <f>IF(AND(VLOOKUP($E$2,Theme_Ranges[],2,0)&lt;=BQ47,VLOOKUP($E$2,Theme_Ranges[],3,0)&gt;=BQ47),BQ47,"")</f>
        <v/>
      </c>
      <c r="DB47" s="42" t="str">
        <f>IF(AND(VLOOKUP($E$2,Theme_Ranges[],2,0)&lt;=BR47,VLOOKUP($E$2,Theme_Ranges[],3,0)&gt;=BR47),BR47,"")</f>
        <v/>
      </c>
      <c r="DC47" s="42" t="str">
        <f>IF(AND(VLOOKUP($E$2,Theme_Ranges[],2,0)&lt;=BS47,VLOOKUP($E$2,Theme_Ranges[],3,0)&gt;=BS47),BS47,"")</f>
        <v/>
      </c>
      <c r="DD47" s="42" t="str">
        <f>IF(AND(VLOOKUP($E$2,Theme_Ranges[],2,0)&lt;=BT47,VLOOKUP($E$2,Theme_Ranges[],3,0)&gt;=BT47),BT47,"")</f>
        <v/>
      </c>
      <c r="DE47" s="42" t="str">
        <f>IF(AND(VLOOKUP($E$2,Theme_Ranges[],2,0)&lt;=BU47,VLOOKUP($E$2,Theme_Ranges[],3,0)&gt;=BU47),BU47,"")</f>
        <v/>
      </c>
      <c r="DF47" s="42" t="str">
        <f>IF(AND(VLOOKUP($E$2,Theme_Ranges[],2,0)&lt;=BV47,VLOOKUP($E$2,Theme_Ranges[],3,0)&gt;=BV47),BV47,"")</f>
        <v/>
      </c>
      <c r="DG47" s="42" t="str">
        <f>IF(AND(VLOOKUP($E$2,Theme_Ranges[],2,0)&lt;=BW47,VLOOKUP($E$2,Theme_Ranges[],3,0)&gt;=BW47),BW47,"")</f>
        <v/>
      </c>
      <c r="DH47" s="42" t="str">
        <f>IF(AND(VLOOKUP($E$2,Theme_Ranges[],2,0)&lt;=BX47,VLOOKUP($E$2,Theme_Ranges[],3,0)&gt;=BX47),BX47,"")</f>
        <v/>
      </c>
      <c r="DI47" s="42" t="str">
        <f>IF(AND(VLOOKUP($E$2,Theme_Ranges[],2,0)&lt;=BY47,VLOOKUP($E$2,Theme_Ranges[],3,0)&gt;=BY47),BY47,"")</f>
        <v/>
      </c>
      <c r="DJ47" s="42" t="str">
        <f>IF(AND(VLOOKUP($E$2,Theme_Ranges[],2,0)&lt;=BZ47,VLOOKUP($E$2,Theme_Ranges[],3,0)&gt;=BZ47),BZ47,"")</f>
        <v/>
      </c>
      <c r="DK47" s="42" t="str">
        <f>IF(AND(VLOOKUP($E$2,Theme_Ranges[],2,0)&lt;=CA47,VLOOKUP($E$2,Theme_Ranges[],3,0)&gt;=CA47),CA47,"")</f>
        <v/>
      </c>
      <c r="DL47" s="42" t="str">
        <f>IF(AND(VLOOKUP($E$2,Theme_Ranges[],2,0)&lt;=CB47,VLOOKUP($E$2,Theme_Ranges[],3,0)&gt;=CB47),CB47,"")</f>
        <v/>
      </c>
      <c r="DM47" s="42" t="str">
        <f>IF(AND(VLOOKUP($E$2,Theme_Ranges[],2,0)&lt;=CC47,VLOOKUP($E$2,Theme_Ranges[],3,0)&gt;=CC47),CC47,"")</f>
        <v/>
      </c>
      <c r="DN47" s="42" t="str">
        <f>IF(AND(VLOOKUP($E$2,Theme_Ranges[],2,0)&lt;=CD47,VLOOKUP($E$2,Theme_Ranges[],3,0)&gt;=CD47),CD47,"")</f>
        <v/>
      </c>
      <c r="DO47" s="42" t="str">
        <f>IF(AND(VLOOKUP($E$2,Theme_Ranges[],2,0)&lt;=CE47,VLOOKUP($E$2,Theme_Ranges[],3,0)&gt;=CE47),CE47,"")</f>
        <v/>
      </c>
      <c r="DP47" s="42" t="str">
        <f>IF(AND(VLOOKUP($E$2,Theme_Ranges[],2,0)&lt;=CF47,VLOOKUP($E$2,Theme_Ranges[],3,0)&gt;=CF47),CF47,"")</f>
        <v/>
      </c>
      <c r="DQ47" s="42" t="str">
        <f>IF(AND(VLOOKUP($E$2,Theme_Ranges[],2,0)&lt;=CG47,VLOOKUP($E$2,Theme_Ranges[],3,0)&gt;=CG47),CG47,"")</f>
        <v/>
      </c>
      <c r="DR47" s="42" t="str">
        <f>IF(AND(VLOOKUP($E$2,Theme_Ranges[],2,0)&lt;=CH47,VLOOKUP($E$2,Theme_Ranges[],3,0)&gt;=CH47),CH47,"")</f>
        <v/>
      </c>
      <c r="DS47" s="42" t="str">
        <f>IF(AND(VLOOKUP($E$2,Theme_Ranges[],2,0)&lt;=CI47,VLOOKUP($E$2,Theme_Ranges[],3,0)&gt;=CI47),CI47,"")</f>
        <v/>
      </c>
      <c r="DT47" s="42" t="str">
        <f>IF(AND(VLOOKUP($E$2,Theme_Ranges[],2,0)&lt;=CJ47,VLOOKUP($E$2,Theme_Ranges[],3,0)&gt;=CJ47),CJ47,"")</f>
        <v/>
      </c>
    </row>
    <row r="48" spans="1:124" ht="19.2" x14ac:dyDescent="0.5">
      <c r="A48" s="38" t="str">
        <f t="shared" si="36"/>
        <v xml:space="preserve"> </v>
      </c>
      <c r="B48" s="39" t="str">
        <f>IF('Raw Data'!B43="","",'Raw Data'!B43)</f>
        <v/>
      </c>
      <c r="C48" s="39" t="str">
        <f>IF('Raw Data'!C43="","",'Raw Data'!C43)</f>
        <v/>
      </c>
      <c r="D48" s="39" t="str">
        <f>IF('Raw Data'!D43="","",'Raw Data'!D43)</f>
        <v/>
      </c>
      <c r="E48" s="39" t="str">
        <f>IF('Raw Data'!E43="","",'Raw Data'!E43)</f>
        <v/>
      </c>
      <c r="F48" s="71"/>
      <c r="G48" s="41" t="str">
        <f>IF(OR(IFERROR(AND(VLOOKUP($E$2,Theme_Ranges[],2,0)&lt;=BC48,VLOOKUP($E$2,Theme_Ranges[],3,0)&gt;=BC48),FALSE),IFERROR(AND(VLOOKUP($E$3,Theme_Ranges[],2,0)&lt;=BC48,VLOOKUP($E$3,Theme_Ranges[],3,0)&gt;=BC48),FALSE)),BC48,"")</f>
        <v/>
      </c>
      <c r="H48" s="41" t="str">
        <f>IF(OR(IFERROR(AND(VLOOKUP($E$2,Theme_Ranges[],2,0)&lt;=BD48,VLOOKUP($E$2,Theme_Ranges[],3,0)&gt;=BD48),FALSE),IFERROR(AND(VLOOKUP($E$3,Theme_Ranges[],2,0)&lt;=BD48,VLOOKUP($E$3,Theme_Ranges[],3,0)&gt;=BD48),FALSE)),BD48,"")</f>
        <v/>
      </c>
      <c r="I48" s="41" t="str">
        <f>IF(OR(IFERROR(AND(VLOOKUP($E$2,Theme_Ranges[],2,0)&lt;=BE48,VLOOKUP($E$2,Theme_Ranges[],3,0)&gt;=BE48),FALSE),IFERROR(AND(VLOOKUP($E$3,Theme_Ranges[],2,0)&lt;=BE48,VLOOKUP($E$3,Theme_Ranges[],3,0)&gt;=BE48),FALSE)),BE48,"")</f>
        <v/>
      </c>
      <c r="J48" s="41" t="str">
        <f>IF(OR(IFERROR(AND(VLOOKUP($E$2,Theme_Ranges[],2,0)&lt;=BF48,VLOOKUP($E$2,Theme_Ranges[],3,0)&gt;=BF48),FALSE),IFERROR(AND(VLOOKUP($E$3,Theme_Ranges[],2,0)&lt;=BF48,VLOOKUP($E$3,Theme_Ranges[],3,0)&gt;=BF48),FALSE)),BF48,"")</f>
        <v/>
      </c>
      <c r="K48" s="41" t="str">
        <f>IF(OR(IFERROR(AND(VLOOKUP($E$2,Theme_Ranges[],2,0)&lt;=BG48,VLOOKUP($E$2,Theme_Ranges[],3,0)&gt;=BG48),FALSE),IFERROR(AND(VLOOKUP($E$3,Theme_Ranges[],2,0)&lt;=BG48,VLOOKUP($E$3,Theme_Ranges[],3,0)&gt;=BG48),FALSE)),BG48,"")</f>
        <v/>
      </c>
      <c r="L48" s="41" t="str">
        <f>IF(OR(IFERROR(AND(VLOOKUP($E$2,Theme_Ranges[],2,0)&lt;=BH48,VLOOKUP($E$2,Theme_Ranges[],3,0)&gt;=BH48),FALSE),IFERROR(AND(VLOOKUP($E$3,Theme_Ranges[],2,0)&lt;=BH48,VLOOKUP($E$3,Theme_Ranges[],3,0)&gt;=BH48),FALSE)),BH48,"")</f>
        <v/>
      </c>
      <c r="M48" s="41" t="str">
        <f>IF(OR(IFERROR(AND(VLOOKUP($E$2,Theme_Ranges[],2,0)&lt;=BI48,VLOOKUP($E$2,Theme_Ranges[],3,0)&gt;=BI48),FALSE),IFERROR(AND(VLOOKUP($E$3,Theme_Ranges[],2,0)&lt;=BI48,VLOOKUP($E$3,Theme_Ranges[],3,0)&gt;=BI48),FALSE)),BI48,"")</f>
        <v/>
      </c>
      <c r="N48" s="41" t="str">
        <f>IF(OR(IFERROR(AND(VLOOKUP($E$2,Theme_Ranges[],2,0)&lt;=BJ48,VLOOKUP($E$2,Theme_Ranges[],3,0)&gt;=BJ48),FALSE),IFERROR(AND(VLOOKUP($E$3,Theme_Ranges[],2,0)&lt;=BJ48,VLOOKUP($E$3,Theme_Ranges[],3,0)&gt;=BJ48),FALSE)),BJ48,"")</f>
        <v/>
      </c>
      <c r="O48" s="41" t="str">
        <f>IF(OR(IFERROR(AND(VLOOKUP($E$2,Theme_Ranges[],2,0)&lt;=BK48,VLOOKUP($E$2,Theme_Ranges[],3,0)&gt;=BK48),FALSE),IFERROR(AND(VLOOKUP($E$3,Theme_Ranges[],2,0)&lt;=BK48,VLOOKUP($E$3,Theme_Ranges[],3,0)&gt;=BK48),FALSE)),BK48,"")</f>
        <v/>
      </c>
      <c r="P48" s="41" t="str">
        <f>IF(OR(IFERROR(AND(VLOOKUP($E$2,Theme_Ranges[],2,0)&lt;=BL48,VLOOKUP($E$2,Theme_Ranges[],3,0)&gt;=BL48),FALSE),IFERROR(AND(VLOOKUP($E$3,Theme_Ranges[],2,0)&lt;=BL48,VLOOKUP($E$3,Theme_Ranges[],3,0)&gt;=BL48),FALSE)),BL48,"")</f>
        <v/>
      </c>
      <c r="Q48" s="41" t="str">
        <f>IF(OR(IFERROR(AND(VLOOKUP($E$2,Theme_Ranges[],2,0)&lt;=BM48,VLOOKUP($E$2,Theme_Ranges[],3,0)&gt;=BM48),FALSE),IFERROR(AND(VLOOKUP($E$3,Theme_Ranges[],2,0)&lt;=BM48,VLOOKUP($E$3,Theme_Ranges[],3,0)&gt;=BM48),FALSE)),BM48,"")</f>
        <v/>
      </c>
      <c r="R48" s="41" t="str">
        <f>IF(OR(IFERROR(AND(VLOOKUP($E$2,Theme_Ranges[],2,0)&lt;=BN48,VLOOKUP($E$2,Theme_Ranges[],3,0)&gt;=BN48),FALSE),IFERROR(AND(VLOOKUP($E$3,Theme_Ranges[],2,0)&lt;=BN48,VLOOKUP($E$3,Theme_Ranges[],3,0)&gt;=BN48),FALSE)),BN48,"")</f>
        <v/>
      </c>
      <c r="S48" s="41" t="str">
        <f>IF(OR(IFERROR(AND(VLOOKUP($E$2,Theme_Ranges[],2,0)&lt;=BO48,VLOOKUP($E$2,Theme_Ranges[],3,0)&gt;=BO48),FALSE),IFERROR(AND(VLOOKUP($E$3,Theme_Ranges[],2,0)&lt;=BO48,VLOOKUP($E$3,Theme_Ranges[],3,0)&gt;=BO48),FALSE)),BO48,"")</f>
        <v/>
      </c>
      <c r="T48" s="41" t="str">
        <f>IF(OR(IFERROR(AND(VLOOKUP($E$2,Theme_Ranges[],2,0)&lt;=BP48,VLOOKUP($E$2,Theme_Ranges[],3,0)&gt;=BP48),FALSE),IFERROR(AND(VLOOKUP($E$3,Theme_Ranges[],2,0)&lt;=BP48,VLOOKUP($E$3,Theme_Ranges[],3,0)&gt;=BP48),FALSE)),BP48,"")</f>
        <v/>
      </c>
      <c r="U48" s="41" t="str">
        <f>IF(OR(IFERROR(AND(VLOOKUP($E$2,Theme_Ranges[],2,0)&lt;=BQ48,VLOOKUP($E$2,Theme_Ranges[],3,0)&gt;=BQ48),FALSE),IFERROR(AND(VLOOKUP($E$3,Theme_Ranges[],2,0)&lt;=BQ48,VLOOKUP($E$3,Theme_Ranges[],3,0)&gt;=BQ48),FALSE)),BQ48,"")</f>
        <v/>
      </c>
      <c r="V48" s="41" t="str">
        <f>IF(OR(IFERROR(AND(VLOOKUP($E$2,Theme_Ranges[],2,0)&lt;=BR48,VLOOKUP($E$2,Theme_Ranges[],3,0)&gt;=BR48),FALSE),IFERROR(AND(VLOOKUP($E$3,Theme_Ranges[],2,0)&lt;=BR48,VLOOKUP($E$3,Theme_Ranges[],3,0)&gt;=BR48),FALSE)),BR48,"")</f>
        <v/>
      </c>
      <c r="W48" s="41" t="str">
        <f>IF(OR(IFERROR(AND(VLOOKUP($E$2,Theme_Ranges[],2,0)&lt;=BS48,VLOOKUP($E$2,Theme_Ranges[],3,0)&gt;=BS48),FALSE),IFERROR(AND(VLOOKUP($E$3,Theme_Ranges[],2,0)&lt;=BS48,VLOOKUP($E$3,Theme_Ranges[],3,0)&gt;=BS48),FALSE)),BS48,"")</f>
        <v/>
      </c>
      <c r="X48" s="41" t="str">
        <f>IF(OR(IFERROR(AND(VLOOKUP($E$2,Theme_Ranges[],2,0)&lt;=BT48,VLOOKUP($E$2,Theme_Ranges[],3,0)&gt;=BT48),FALSE),IFERROR(AND(VLOOKUP($E$3,Theme_Ranges[],2,0)&lt;=BT48,VLOOKUP($E$3,Theme_Ranges[],3,0)&gt;=BT48),FALSE)),BT48,"")</f>
        <v/>
      </c>
      <c r="Y48" s="41" t="str">
        <f>IF(OR(IFERROR(AND(VLOOKUP($E$2,Theme_Ranges[],2,0)&lt;=BU48,VLOOKUP($E$2,Theme_Ranges[],3,0)&gt;=BU48),FALSE),IFERROR(AND(VLOOKUP($E$3,Theme_Ranges[],2,0)&lt;=BU48,VLOOKUP($E$3,Theme_Ranges[],3,0)&gt;=BU48),FALSE)),BU48,"")</f>
        <v/>
      </c>
      <c r="Z48" s="41" t="str">
        <f>IF(OR(IFERROR(AND(VLOOKUP($E$2,Theme_Ranges[],2,0)&lt;=BV48,VLOOKUP($E$2,Theme_Ranges[],3,0)&gt;=BV48),FALSE),IFERROR(AND(VLOOKUP($E$3,Theme_Ranges[],2,0)&lt;=BV48,VLOOKUP($E$3,Theme_Ranges[],3,0)&gt;=BV48),FALSE)),BV48,"")</f>
        <v/>
      </c>
      <c r="AA48" s="41" t="str">
        <f>IF(OR(IFERROR(AND(VLOOKUP($E$2,Theme_Ranges[],2,0)&lt;=BW48,VLOOKUP($E$2,Theme_Ranges[],3,0)&gt;=BW48),FALSE),IFERROR(AND(VLOOKUP($E$3,Theme_Ranges[],2,0)&lt;=BW48,VLOOKUP($E$3,Theme_Ranges[],3,0)&gt;=BW48),FALSE)),BW48,"")</f>
        <v/>
      </c>
      <c r="AB48" s="41" t="str">
        <f>IF(OR(IFERROR(AND(VLOOKUP($E$2,Theme_Ranges[],2,0)&lt;=BX48,VLOOKUP($E$2,Theme_Ranges[],3,0)&gt;=BX48),FALSE),IFERROR(AND(VLOOKUP($E$3,Theme_Ranges[],2,0)&lt;=BX48,VLOOKUP($E$3,Theme_Ranges[],3,0)&gt;=BX48),FALSE)),BX48,"")</f>
        <v/>
      </c>
      <c r="AC48" s="41" t="str">
        <f>IF(OR(IFERROR(AND(VLOOKUP($E$2,Theme_Ranges[],2,0)&lt;=BY48,VLOOKUP($E$2,Theme_Ranges[],3,0)&gt;=BY48),FALSE),IFERROR(AND(VLOOKUP($E$3,Theme_Ranges[],2,0)&lt;=BY48,VLOOKUP($E$3,Theme_Ranges[],3,0)&gt;=BY48),FALSE)),BY48,"")</f>
        <v/>
      </c>
      <c r="AD48" s="41" t="str">
        <f>IF(OR(IFERROR(AND(VLOOKUP($E$2,Theme_Ranges[],2,0)&lt;=BZ48,VLOOKUP($E$2,Theme_Ranges[],3,0)&gt;=BZ48),FALSE),IFERROR(AND(VLOOKUP($E$3,Theme_Ranges[],2,0)&lt;=BZ48,VLOOKUP($E$3,Theme_Ranges[],3,0)&gt;=BZ48),FALSE)),BZ48,"")</f>
        <v/>
      </c>
      <c r="AE48" s="41" t="str">
        <f>IF(OR(IFERROR(AND(VLOOKUP($E$2,Theme_Ranges[],2,0)&lt;=CA48,VLOOKUP($E$2,Theme_Ranges[],3,0)&gt;=CA48),FALSE),IFERROR(AND(VLOOKUP($E$3,Theme_Ranges[],2,0)&lt;=CA48,VLOOKUP($E$3,Theme_Ranges[],3,0)&gt;=CA48),FALSE)),CA48,"")</f>
        <v/>
      </c>
      <c r="AF48" s="41" t="str">
        <f>IF(OR(IFERROR(AND(VLOOKUP($E$2,Theme_Ranges[],2,0)&lt;=CB48,VLOOKUP($E$2,Theme_Ranges[],3,0)&gt;=CB48),FALSE),IFERROR(AND(VLOOKUP($E$3,Theme_Ranges[],2,0)&lt;=CB48,VLOOKUP($E$3,Theme_Ranges[],3,0)&gt;=CB48),FALSE)),CB48,"")</f>
        <v/>
      </c>
      <c r="AG48" s="41" t="str">
        <f>IF(OR(IFERROR(AND(VLOOKUP($E$2,Theme_Ranges[],2,0)&lt;=CC48,VLOOKUP($E$2,Theme_Ranges[],3,0)&gt;=CC48),FALSE),IFERROR(AND(VLOOKUP($E$3,Theme_Ranges[],2,0)&lt;=CC48,VLOOKUP($E$3,Theme_Ranges[],3,0)&gt;=CC48),FALSE)),CC48,"")</f>
        <v/>
      </c>
      <c r="AH48" s="41" t="str">
        <f>IF(OR(IFERROR(AND(VLOOKUP($E$2,Theme_Ranges[],2,0)&lt;=CD48,VLOOKUP($E$2,Theme_Ranges[],3,0)&gt;=CD48),FALSE),IFERROR(AND(VLOOKUP($E$3,Theme_Ranges[],2,0)&lt;=CD48,VLOOKUP($E$3,Theme_Ranges[],3,0)&gt;=CD48),FALSE)),CD48,"")</f>
        <v/>
      </c>
      <c r="AI48" s="41" t="str">
        <f>IF(OR(IFERROR(AND(VLOOKUP($E$2,Theme_Ranges[],2,0)&lt;=CE48,VLOOKUP($E$2,Theme_Ranges[],3,0)&gt;=CE48),FALSE),IFERROR(AND(VLOOKUP($E$3,Theme_Ranges[],2,0)&lt;=CE48,VLOOKUP($E$3,Theme_Ranges[],3,0)&gt;=CE48),FALSE)),CE48,"")</f>
        <v/>
      </c>
      <c r="AJ48" s="41" t="str">
        <f>IF(OR(IFERROR(AND(VLOOKUP($E$2,Theme_Ranges[],2,0)&lt;=CF48,VLOOKUP($E$2,Theme_Ranges[],3,0)&gt;=CF48),FALSE),IFERROR(AND(VLOOKUP($E$3,Theme_Ranges[],2,0)&lt;=CF48,VLOOKUP($E$3,Theme_Ranges[],3,0)&gt;=CF48),FALSE)),CF48,"")</f>
        <v/>
      </c>
      <c r="AK48" s="41" t="str">
        <f>IF(OR(IFERROR(AND(VLOOKUP($E$2,Theme_Ranges[],2,0)&lt;=CG48,VLOOKUP($E$2,Theme_Ranges[],3,0)&gt;=CG48),FALSE),IFERROR(AND(VLOOKUP($E$3,Theme_Ranges[],2,0)&lt;=CG48,VLOOKUP($E$3,Theme_Ranges[],3,0)&gt;=CG48),FALSE)),CG48,"")</f>
        <v/>
      </c>
      <c r="AL48" s="41" t="str">
        <f>IF(OR(IFERROR(AND(VLOOKUP($E$2,Theme_Ranges[],2,0)&lt;=CH48,VLOOKUP($E$2,Theme_Ranges[],3,0)&gt;=CH48),FALSE),IFERROR(AND(VLOOKUP($E$3,Theme_Ranges[],2,0)&lt;=CH48,VLOOKUP($E$3,Theme_Ranges[],3,0)&gt;=CH48),FALSE)),CH48,"")</f>
        <v/>
      </c>
      <c r="AM48" s="41" t="str">
        <f>IF(OR(IFERROR(AND(VLOOKUP($E$2,Theme_Ranges[],2,0)&lt;=CI48,VLOOKUP($E$2,Theme_Ranges[],3,0)&gt;=CI48),FALSE),IFERROR(AND(VLOOKUP($E$3,Theme_Ranges[],2,0)&lt;=CI48,VLOOKUP($E$3,Theme_Ranges[],3,0)&gt;=CI48),FALSE)),CI48,"")</f>
        <v/>
      </c>
      <c r="AN48" s="41" t="str">
        <f>IF(OR(IFERROR(AND(VLOOKUP($E$2,Theme_Ranges[],2,0)&lt;=CJ48,VLOOKUP($E$2,Theme_Ranges[],3,0)&gt;=CJ48),FALSE),IFERROR(AND(VLOOKUP($E$3,Theme_Ranges[],2,0)&lt;=CJ48,VLOOKUP($E$3,Theme_Ranges[],3,0)&gt;=CJ48),FALSE)),CJ48,"")</f>
        <v/>
      </c>
      <c r="AO48" s="79"/>
      <c r="AP48" s="49" t="str">
        <f t="shared" si="46"/>
        <v/>
      </c>
      <c r="AQ48" s="50" t="str">
        <f t="shared" si="47"/>
        <v/>
      </c>
      <c r="AR48" s="50" t="str">
        <f t="shared" si="48"/>
        <v/>
      </c>
      <c r="AS48" s="51" t="str">
        <f t="shared" si="49"/>
        <v/>
      </c>
      <c r="AT48" s="40"/>
      <c r="AU48" s="40"/>
      <c r="AV48" s="5">
        <f>VLOOKUP($AV$8,Theme_Ranges[],3,0)</f>
        <v>5</v>
      </c>
      <c r="AW48" s="5">
        <f t="shared" si="50"/>
        <v>0</v>
      </c>
      <c r="AX48" s="5">
        <f t="shared" si="51"/>
        <v>0</v>
      </c>
      <c r="AY48" s="5">
        <f t="shared" si="52"/>
        <v>0</v>
      </c>
      <c r="AZ48" s="5">
        <f t="shared" si="53"/>
        <v>0</v>
      </c>
      <c r="BA48" s="5">
        <f t="shared" si="54"/>
        <v>0</v>
      </c>
      <c r="BB48" s="40"/>
      <c r="BC48" s="42" t="str">
        <f>IF($D48="","",VLOOKUP($A48&amp;G$6,Data_Table_1[[Full Name Theme Conc]:[Theme Ranking]],8,0))</f>
        <v/>
      </c>
      <c r="BD48" s="42" t="str">
        <f>IF($D48="","",VLOOKUP($A48&amp;H$6,Data_Table_1[[Full Name Theme Conc]:[Theme Ranking]],8,0))</f>
        <v/>
      </c>
      <c r="BE48" s="42" t="str">
        <f>IF($D48="","",VLOOKUP($A48&amp;I$6,Data_Table_1[[Full Name Theme Conc]:[Theme Ranking]],8,0))</f>
        <v/>
      </c>
      <c r="BF48" s="42" t="str">
        <f>IF($D48="","",VLOOKUP($A48&amp;J$6,Data_Table_1[[Full Name Theme Conc]:[Theme Ranking]],8,0))</f>
        <v/>
      </c>
      <c r="BG48" s="42" t="str">
        <f>IF($D48="","",VLOOKUP($A48&amp;K$6,Data_Table_1[[Full Name Theme Conc]:[Theme Ranking]],8,0))</f>
        <v/>
      </c>
      <c r="BH48" s="42" t="str">
        <f>IF($D48="","",VLOOKUP($A48&amp;L$6,Data_Table_1[[Full Name Theme Conc]:[Theme Ranking]],8,0))</f>
        <v/>
      </c>
      <c r="BI48" s="42" t="str">
        <f>IF($D48="","",VLOOKUP($A48&amp;M$6,Data_Table_1[[Full Name Theme Conc]:[Theme Ranking]],8,0))</f>
        <v/>
      </c>
      <c r="BJ48" s="42" t="str">
        <f>IF($D48="","",VLOOKUP($A48&amp;N$6,Data_Table_1[[Full Name Theme Conc]:[Theme Ranking]],8,0))</f>
        <v/>
      </c>
      <c r="BK48" s="42" t="str">
        <f>IF($D48="","",VLOOKUP($A48&amp;O$6,Data_Table_1[[Full Name Theme Conc]:[Theme Ranking]],8,0))</f>
        <v/>
      </c>
      <c r="BL48" s="42" t="str">
        <f>IF($D48="","",VLOOKUP($A48&amp;P$6,Data_Table_1[[Full Name Theme Conc]:[Theme Ranking]],8,0))</f>
        <v/>
      </c>
      <c r="BM48" s="42" t="str">
        <f>IF($D48="","",VLOOKUP($A48&amp;Q$6,Data_Table_1[[Full Name Theme Conc]:[Theme Ranking]],8,0))</f>
        <v/>
      </c>
      <c r="BN48" s="42" t="str">
        <f>IF($D48="","",VLOOKUP($A48&amp;R$6,Data_Table_1[[Full Name Theme Conc]:[Theme Ranking]],8,0))</f>
        <v/>
      </c>
      <c r="BO48" s="42" t="str">
        <f>IF($D48="","",VLOOKUP($A48&amp;S$6,Data_Table_1[[Full Name Theme Conc]:[Theme Ranking]],8,0))</f>
        <v/>
      </c>
      <c r="BP48" s="42" t="str">
        <f>IF($D48="","",VLOOKUP($A48&amp;T$6,Data_Table_1[[Full Name Theme Conc]:[Theme Ranking]],8,0))</f>
        <v/>
      </c>
      <c r="BQ48" s="42" t="str">
        <f>IF($D48="","",VLOOKUP($A48&amp;U$6,Data_Table_1[[Full Name Theme Conc]:[Theme Ranking]],8,0))</f>
        <v/>
      </c>
      <c r="BR48" s="42" t="str">
        <f>IF($D48="","",VLOOKUP($A48&amp;V$6,Data_Table_1[[Full Name Theme Conc]:[Theme Ranking]],8,0))</f>
        <v/>
      </c>
      <c r="BS48" s="42" t="str">
        <f>IF($D48="","",VLOOKUP($A48&amp;W$6,Data_Table_1[[Full Name Theme Conc]:[Theme Ranking]],8,0))</f>
        <v/>
      </c>
      <c r="BT48" s="42" t="str">
        <f>IF($D48="","",VLOOKUP($A48&amp;X$6,Data_Table_1[[Full Name Theme Conc]:[Theme Ranking]],8,0))</f>
        <v/>
      </c>
      <c r="BU48" s="42" t="str">
        <f>IF($D48="","",VLOOKUP($A48&amp;Y$6,Data_Table_1[[Full Name Theme Conc]:[Theme Ranking]],8,0))</f>
        <v/>
      </c>
      <c r="BV48" s="42" t="str">
        <f>IF($D48="","",VLOOKUP($A48&amp;Z$6,Data_Table_1[[Full Name Theme Conc]:[Theme Ranking]],8,0))</f>
        <v/>
      </c>
      <c r="BW48" s="42" t="str">
        <f>IF($D48="","",VLOOKUP($A48&amp;AA$6,Data_Table_1[[Full Name Theme Conc]:[Theme Ranking]],8,0))</f>
        <v/>
      </c>
      <c r="BX48" s="42" t="str">
        <f>IF($D48="","",VLOOKUP($A48&amp;AB$6,Data_Table_1[[Full Name Theme Conc]:[Theme Ranking]],8,0))</f>
        <v/>
      </c>
      <c r="BY48" s="42" t="str">
        <f>IF($D48="","",VLOOKUP($A48&amp;AC$6,Data_Table_1[[Full Name Theme Conc]:[Theme Ranking]],8,0))</f>
        <v/>
      </c>
      <c r="BZ48" s="42" t="str">
        <f>IF($D48="","",VLOOKUP($A48&amp;AD$6,Data_Table_1[[Full Name Theme Conc]:[Theme Ranking]],8,0))</f>
        <v/>
      </c>
      <c r="CA48" s="42" t="str">
        <f>IF($D48="","",VLOOKUP($A48&amp;AE$6,Data_Table_1[[Full Name Theme Conc]:[Theme Ranking]],8,0))</f>
        <v/>
      </c>
      <c r="CB48" s="42" t="str">
        <f>IF($D48="","",VLOOKUP($A48&amp;AF$6,Data_Table_1[[Full Name Theme Conc]:[Theme Ranking]],8,0))</f>
        <v/>
      </c>
      <c r="CC48" s="42" t="str">
        <f>IF($D48="","",VLOOKUP($A48&amp;AG$6,Data_Table_1[[Full Name Theme Conc]:[Theme Ranking]],8,0))</f>
        <v/>
      </c>
      <c r="CD48" s="42" t="str">
        <f>IF($D48="","",VLOOKUP($A48&amp;AH$6,Data_Table_1[[Full Name Theme Conc]:[Theme Ranking]],8,0))</f>
        <v/>
      </c>
      <c r="CE48" s="42" t="str">
        <f>IF($D48="","",VLOOKUP($A48&amp;AI$6,Data_Table_1[[Full Name Theme Conc]:[Theme Ranking]],8,0))</f>
        <v/>
      </c>
      <c r="CF48" s="42" t="str">
        <f>IF($D48="","",VLOOKUP($A48&amp;AJ$6,Data_Table_1[[Full Name Theme Conc]:[Theme Ranking]],8,0))</f>
        <v/>
      </c>
      <c r="CG48" s="42" t="str">
        <f>IF($D48="","",VLOOKUP($A48&amp;AK$6,Data_Table_1[[Full Name Theme Conc]:[Theme Ranking]],8,0))</f>
        <v/>
      </c>
      <c r="CH48" s="42" t="str">
        <f>IF($D48="","",VLOOKUP($A48&amp;AL$6,Data_Table_1[[Full Name Theme Conc]:[Theme Ranking]],8,0))</f>
        <v/>
      </c>
      <c r="CI48" s="42" t="str">
        <f>IF($D48="","",VLOOKUP($A48&amp;AM$6,Data_Table_1[[Full Name Theme Conc]:[Theme Ranking]],8,0))</f>
        <v/>
      </c>
      <c r="CJ48" s="42" t="str">
        <f>IF($D48="","",VLOOKUP($A48&amp;AN$6,Data_Table_1[[Full Name Theme Conc]:[Theme Ranking]],8,0))</f>
        <v/>
      </c>
      <c r="CM48" s="42" t="str">
        <f>IF(AND(VLOOKUP($E$2,Theme_Ranges[],2,0)&lt;=BC48,VLOOKUP($E$2,Theme_Ranges[],3,0)&gt;=BC48),BC48,"")</f>
        <v/>
      </c>
      <c r="CN48" s="42" t="str">
        <f>IF(AND(VLOOKUP($E$2,Theme_Ranges[],2,0)&lt;=BD48,VLOOKUP($E$2,Theme_Ranges[],3,0)&gt;=BD48),BD48,"")</f>
        <v/>
      </c>
      <c r="CO48" s="42" t="str">
        <f>IF(AND(VLOOKUP($E$2,Theme_Ranges[],2,0)&lt;=BE48,VLOOKUP($E$2,Theme_Ranges[],3,0)&gt;=BE48),BE48,"")</f>
        <v/>
      </c>
      <c r="CP48" s="42" t="str">
        <f>IF(AND(VLOOKUP($E$2,Theme_Ranges[],2,0)&lt;=BF48,VLOOKUP($E$2,Theme_Ranges[],3,0)&gt;=BF48),BF48,"")</f>
        <v/>
      </c>
      <c r="CQ48" s="42" t="str">
        <f>IF(AND(VLOOKUP($E$2,Theme_Ranges[],2,0)&lt;=BG48,VLOOKUP($E$2,Theme_Ranges[],3,0)&gt;=BG48),BG48,"")</f>
        <v/>
      </c>
      <c r="CR48" s="42" t="str">
        <f>IF(AND(VLOOKUP($E$2,Theme_Ranges[],2,0)&lt;=BH48,VLOOKUP($E$2,Theme_Ranges[],3,0)&gt;=BH48),BH48,"")</f>
        <v/>
      </c>
      <c r="CS48" s="42" t="str">
        <f>IF(AND(VLOOKUP($E$2,Theme_Ranges[],2,0)&lt;=BI48,VLOOKUP($E$2,Theme_Ranges[],3,0)&gt;=BI48),BI48,"")</f>
        <v/>
      </c>
      <c r="CT48" s="42" t="str">
        <f>IF(AND(VLOOKUP($E$2,Theme_Ranges[],2,0)&lt;=BJ48,VLOOKUP($E$2,Theme_Ranges[],3,0)&gt;=BJ48),BJ48,"")</f>
        <v/>
      </c>
      <c r="CU48" s="42" t="str">
        <f>IF(AND(VLOOKUP($E$2,Theme_Ranges[],2,0)&lt;=BK48,VLOOKUP($E$2,Theme_Ranges[],3,0)&gt;=BK48),BK48,"")</f>
        <v/>
      </c>
      <c r="CV48" s="42" t="str">
        <f>IF(AND(VLOOKUP($E$2,Theme_Ranges[],2,0)&lt;=BL48,VLOOKUP($E$2,Theme_Ranges[],3,0)&gt;=BL48),BL48,"")</f>
        <v/>
      </c>
      <c r="CW48" s="42" t="str">
        <f>IF(AND(VLOOKUP($E$2,Theme_Ranges[],2,0)&lt;=BM48,VLOOKUP($E$2,Theme_Ranges[],3,0)&gt;=BM48),BM48,"")</f>
        <v/>
      </c>
      <c r="CX48" s="42" t="str">
        <f>IF(AND(VLOOKUP($E$2,Theme_Ranges[],2,0)&lt;=BN48,VLOOKUP($E$2,Theme_Ranges[],3,0)&gt;=BN48),BN48,"")</f>
        <v/>
      </c>
      <c r="CY48" s="42" t="str">
        <f>IF(AND(VLOOKUP($E$2,Theme_Ranges[],2,0)&lt;=BO48,VLOOKUP($E$2,Theme_Ranges[],3,0)&gt;=BO48),BO48,"")</f>
        <v/>
      </c>
      <c r="CZ48" s="42" t="str">
        <f>IF(AND(VLOOKUP($E$2,Theme_Ranges[],2,0)&lt;=BP48,VLOOKUP($E$2,Theme_Ranges[],3,0)&gt;=BP48),BP48,"")</f>
        <v/>
      </c>
      <c r="DA48" s="42" t="str">
        <f>IF(AND(VLOOKUP($E$2,Theme_Ranges[],2,0)&lt;=BQ48,VLOOKUP($E$2,Theme_Ranges[],3,0)&gt;=BQ48),BQ48,"")</f>
        <v/>
      </c>
      <c r="DB48" s="42" t="str">
        <f>IF(AND(VLOOKUP($E$2,Theme_Ranges[],2,0)&lt;=BR48,VLOOKUP($E$2,Theme_Ranges[],3,0)&gt;=BR48),BR48,"")</f>
        <v/>
      </c>
      <c r="DC48" s="42" t="str">
        <f>IF(AND(VLOOKUP($E$2,Theme_Ranges[],2,0)&lt;=BS48,VLOOKUP($E$2,Theme_Ranges[],3,0)&gt;=BS48),BS48,"")</f>
        <v/>
      </c>
      <c r="DD48" s="42" t="str">
        <f>IF(AND(VLOOKUP($E$2,Theme_Ranges[],2,0)&lt;=BT48,VLOOKUP($E$2,Theme_Ranges[],3,0)&gt;=BT48),BT48,"")</f>
        <v/>
      </c>
      <c r="DE48" s="42" t="str">
        <f>IF(AND(VLOOKUP($E$2,Theme_Ranges[],2,0)&lt;=BU48,VLOOKUP($E$2,Theme_Ranges[],3,0)&gt;=BU48),BU48,"")</f>
        <v/>
      </c>
      <c r="DF48" s="42" t="str">
        <f>IF(AND(VLOOKUP($E$2,Theme_Ranges[],2,0)&lt;=BV48,VLOOKUP($E$2,Theme_Ranges[],3,0)&gt;=BV48),BV48,"")</f>
        <v/>
      </c>
      <c r="DG48" s="42" t="str">
        <f>IF(AND(VLOOKUP($E$2,Theme_Ranges[],2,0)&lt;=BW48,VLOOKUP($E$2,Theme_Ranges[],3,0)&gt;=BW48),BW48,"")</f>
        <v/>
      </c>
      <c r="DH48" s="42" t="str">
        <f>IF(AND(VLOOKUP($E$2,Theme_Ranges[],2,0)&lt;=BX48,VLOOKUP($E$2,Theme_Ranges[],3,0)&gt;=BX48),BX48,"")</f>
        <v/>
      </c>
      <c r="DI48" s="42" t="str">
        <f>IF(AND(VLOOKUP($E$2,Theme_Ranges[],2,0)&lt;=BY48,VLOOKUP($E$2,Theme_Ranges[],3,0)&gt;=BY48),BY48,"")</f>
        <v/>
      </c>
      <c r="DJ48" s="42" t="str">
        <f>IF(AND(VLOOKUP($E$2,Theme_Ranges[],2,0)&lt;=BZ48,VLOOKUP($E$2,Theme_Ranges[],3,0)&gt;=BZ48),BZ48,"")</f>
        <v/>
      </c>
      <c r="DK48" s="42" t="str">
        <f>IF(AND(VLOOKUP($E$2,Theme_Ranges[],2,0)&lt;=CA48,VLOOKUP($E$2,Theme_Ranges[],3,0)&gt;=CA48),CA48,"")</f>
        <v/>
      </c>
      <c r="DL48" s="42" t="str">
        <f>IF(AND(VLOOKUP($E$2,Theme_Ranges[],2,0)&lt;=CB48,VLOOKUP($E$2,Theme_Ranges[],3,0)&gt;=CB48),CB48,"")</f>
        <v/>
      </c>
      <c r="DM48" s="42" t="str">
        <f>IF(AND(VLOOKUP($E$2,Theme_Ranges[],2,0)&lt;=CC48,VLOOKUP($E$2,Theme_Ranges[],3,0)&gt;=CC48),CC48,"")</f>
        <v/>
      </c>
      <c r="DN48" s="42" t="str">
        <f>IF(AND(VLOOKUP($E$2,Theme_Ranges[],2,0)&lt;=CD48,VLOOKUP($E$2,Theme_Ranges[],3,0)&gt;=CD48),CD48,"")</f>
        <v/>
      </c>
      <c r="DO48" s="42" t="str">
        <f>IF(AND(VLOOKUP($E$2,Theme_Ranges[],2,0)&lt;=CE48,VLOOKUP($E$2,Theme_Ranges[],3,0)&gt;=CE48),CE48,"")</f>
        <v/>
      </c>
      <c r="DP48" s="42" t="str">
        <f>IF(AND(VLOOKUP($E$2,Theme_Ranges[],2,0)&lt;=CF48,VLOOKUP($E$2,Theme_Ranges[],3,0)&gt;=CF48),CF48,"")</f>
        <v/>
      </c>
      <c r="DQ48" s="42" t="str">
        <f>IF(AND(VLOOKUP($E$2,Theme_Ranges[],2,0)&lt;=CG48,VLOOKUP($E$2,Theme_Ranges[],3,0)&gt;=CG48),CG48,"")</f>
        <v/>
      </c>
      <c r="DR48" s="42" t="str">
        <f>IF(AND(VLOOKUP($E$2,Theme_Ranges[],2,0)&lt;=CH48,VLOOKUP($E$2,Theme_Ranges[],3,0)&gt;=CH48),CH48,"")</f>
        <v/>
      </c>
      <c r="DS48" s="42" t="str">
        <f>IF(AND(VLOOKUP($E$2,Theme_Ranges[],2,0)&lt;=CI48,VLOOKUP($E$2,Theme_Ranges[],3,0)&gt;=CI48),CI48,"")</f>
        <v/>
      </c>
      <c r="DT48" s="42" t="str">
        <f>IF(AND(VLOOKUP($E$2,Theme_Ranges[],2,0)&lt;=CJ48,VLOOKUP($E$2,Theme_Ranges[],3,0)&gt;=CJ48),CJ48,"")</f>
        <v/>
      </c>
    </row>
    <row r="49" spans="1:124" ht="19.2" x14ac:dyDescent="0.5">
      <c r="A49" s="38" t="str">
        <f t="shared" si="36"/>
        <v xml:space="preserve"> </v>
      </c>
      <c r="B49" s="39" t="str">
        <f>IF('Raw Data'!B44="","",'Raw Data'!B44)</f>
        <v/>
      </c>
      <c r="C49" s="39" t="str">
        <f>IF('Raw Data'!C44="","",'Raw Data'!C44)</f>
        <v/>
      </c>
      <c r="D49" s="39" t="str">
        <f>IF('Raw Data'!D44="","",'Raw Data'!D44)</f>
        <v/>
      </c>
      <c r="E49" s="39" t="str">
        <f>IF('Raw Data'!E44="","",'Raw Data'!E44)</f>
        <v/>
      </c>
      <c r="F49" s="71"/>
      <c r="G49" s="41" t="str">
        <f>IF(OR(IFERROR(AND(VLOOKUP($E$2,Theme_Ranges[],2,0)&lt;=BC49,VLOOKUP($E$2,Theme_Ranges[],3,0)&gt;=BC49),FALSE),IFERROR(AND(VLOOKUP($E$3,Theme_Ranges[],2,0)&lt;=BC49,VLOOKUP($E$3,Theme_Ranges[],3,0)&gt;=BC49),FALSE)),BC49,"")</f>
        <v/>
      </c>
      <c r="H49" s="41" t="str">
        <f>IF(OR(IFERROR(AND(VLOOKUP($E$2,Theme_Ranges[],2,0)&lt;=BD49,VLOOKUP($E$2,Theme_Ranges[],3,0)&gt;=BD49),FALSE),IFERROR(AND(VLOOKUP($E$3,Theme_Ranges[],2,0)&lt;=BD49,VLOOKUP($E$3,Theme_Ranges[],3,0)&gt;=BD49),FALSE)),BD49,"")</f>
        <v/>
      </c>
      <c r="I49" s="41" t="str">
        <f>IF(OR(IFERROR(AND(VLOOKUP($E$2,Theme_Ranges[],2,0)&lt;=BE49,VLOOKUP($E$2,Theme_Ranges[],3,0)&gt;=BE49),FALSE),IFERROR(AND(VLOOKUP($E$3,Theme_Ranges[],2,0)&lt;=BE49,VLOOKUP($E$3,Theme_Ranges[],3,0)&gt;=BE49),FALSE)),BE49,"")</f>
        <v/>
      </c>
      <c r="J49" s="41" t="str">
        <f>IF(OR(IFERROR(AND(VLOOKUP($E$2,Theme_Ranges[],2,0)&lt;=BF49,VLOOKUP($E$2,Theme_Ranges[],3,0)&gt;=BF49),FALSE),IFERROR(AND(VLOOKUP($E$3,Theme_Ranges[],2,0)&lt;=BF49,VLOOKUP($E$3,Theme_Ranges[],3,0)&gt;=BF49),FALSE)),BF49,"")</f>
        <v/>
      </c>
      <c r="K49" s="41" t="str">
        <f>IF(OR(IFERROR(AND(VLOOKUP($E$2,Theme_Ranges[],2,0)&lt;=BG49,VLOOKUP($E$2,Theme_Ranges[],3,0)&gt;=BG49),FALSE),IFERROR(AND(VLOOKUP($E$3,Theme_Ranges[],2,0)&lt;=BG49,VLOOKUP($E$3,Theme_Ranges[],3,0)&gt;=BG49),FALSE)),BG49,"")</f>
        <v/>
      </c>
      <c r="L49" s="41" t="str">
        <f>IF(OR(IFERROR(AND(VLOOKUP($E$2,Theme_Ranges[],2,0)&lt;=BH49,VLOOKUP($E$2,Theme_Ranges[],3,0)&gt;=BH49),FALSE),IFERROR(AND(VLOOKUP($E$3,Theme_Ranges[],2,0)&lt;=BH49,VLOOKUP($E$3,Theme_Ranges[],3,0)&gt;=BH49),FALSE)),BH49,"")</f>
        <v/>
      </c>
      <c r="M49" s="41" t="str">
        <f>IF(OR(IFERROR(AND(VLOOKUP($E$2,Theme_Ranges[],2,0)&lt;=BI49,VLOOKUP($E$2,Theme_Ranges[],3,0)&gt;=BI49),FALSE),IFERROR(AND(VLOOKUP($E$3,Theme_Ranges[],2,0)&lt;=BI49,VLOOKUP($E$3,Theme_Ranges[],3,0)&gt;=BI49),FALSE)),BI49,"")</f>
        <v/>
      </c>
      <c r="N49" s="41" t="str">
        <f>IF(OR(IFERROR(AND(VLOOKUP($E$2,Theme_Ranges[],2,0)&lt;=BJ49,VLOOKUP($E$2,Theme_Ranges[],3,0)&gt;=BJ49),FALSE),IFERROR(AND(VLOOKUP($E$3,Theme_Ranges[],2,0)&lt;=BJ49,VLOOKUP($E$3,Theme_Ranges[],3,0)&gt;=BJ49),FALSE)),BJ49,"")</f>
        <v/>
      </c>
      <c r="O49" s="41" t="str">
        <f>IF(OR(IFERROR(AND(VLOOKUP($E$2,Theme_Ranges[],2,0)&lt;=BK49,VLOOKUP($E$2,Theme_Ranges[],3,0)&gt;=BK49),FALSE),IFERROR(AND(VLOOKUP($E$3,Theme_Ranges[],2,0)&lt;=BK49,VLOOKUP($E$3,Theme_Ranges[],3,0)&gt;=BK49),FALSE)),BK49,"")</f>
        <v/>
      </c>
      <c r="P49" s="41" t="str">
        <f>IF(OR(IFERROR(AND(VLOOKUP($E$2,Theme_Ranges[],2,0)&lt;=BL49,VLOOKUP($E$2,Theme_Ranges[],3,0)&gt;=BL49),FALSE),IFERROR(AND(VLOOKUP($E$3,Theme_Ranges[],2,0)&lt;=BL49,VLOOKUP($E$3,Theme_Ranges[],3,0)&gt;=BL49),FALSE)),BL49,"")</f>
        <v/>
      </c>
      <c r="Q49" s="41" t="str">
        <f>IF(OR(IFERROR(AND(VLOOKUP($E$2,Theme_Ranges[],2,0)&lt;=BM49,VLOOKUP($E$2,Theme_Ranges[],3,0)&gt;=BM49),FALSE),IFERROR(AND(VLOOKUP($E$3,Theme_Ranges[],2,0)&lt;=BM49,VLOOKUP($E$3,Theme_Ranges[],3,0)&gt;=BM49),FALSE)),BM49,"")</f>
        <v/>
      </c>
      <c r="R49" s="41" t="str">
        <f>IF(OR(IFERROR(AND(VLOOKUP($E$2,Theme_Ranges[],2,0)&lt;=BN49,VLOOKUP($E$2,Theme_Ranges[],3,0)&gt;=BN49),FALSE),IFERROR(AND(VLOOKUP($E$3,Theme_Ranges[],2,0)&lt;=BN49,VLOOKUP($E$3,Theme_Ranges[],3,0)&gt;=BN49),FALSE)),BN49,"")</f>
        <v/>
      </c>
      <c r="S49" s="41" t="str">
        <f>IF(OR(IFERROR(AND(VLOOKUP($E$2,Theme_Ranges[],2,0)&lt;=BO49,VLOOKUP($E$2,Theme_Ranges[],3,0)&gt;=BO49),FALSE),IFERROR(AND(VLOOKUP($E$3,Theme_Ranges[],2,0)&lt;=BO49,VLOOKUP($E$3,Theme_Ranges[],3,0)&gt;=BO49),FALSE)),BO49,"")</f>
        <v/>
      </c>
      <c r="T49" s="41" t="str">
        <f>IF(OR(IFERROR(AND(VLOOKUP($E$2,Theme_Ranges[],2,0)&lt;=BP49,VLOOKUP($E$2,Theme_Ranges[],3,0)&gt;=BP49),FALSE),IFERROR(AND(VLOOKUP($E$3,Theme_Ranges[],2,0)&lt;=BP49,VLOOKUP($E$3,Theme_Ranges[],3,0)&gt;=BP49),FALSE)),BP49,"")</f>
        <v/>
      </c>
      <c r="U49" s="41" t="str">
        <f>IF(OR(IFERROR(AND(VLOOKUP($E$2,Theme_Ranges[],2,0)&lt;=BQ49,VLOOKUP($E$2,Theme_Ranges[],3,0)&gt;=BQ49),FALSE),IFERROR(AND(VLOOKUP($E$3,Theme_Ranges[],2,0)&lt;=BQ49,VLOOKUP($E$3,Theme_Ranges[],3,0)&gt;=BQ49),FALSE)),BQ49,"")</f>
        <v/>
      </c>
      <c r="V49" s="41" t="str">
        <f>IF(OR(IFERROR(AND(VLOOKUP($E$2,Theme_Ranges[],2,0)&lt;=BR49,VLOOKUP($E$2,Theme_Ranges[],3,0)&gt;=BR49),FALSE),IFERROR(AND(VLOOKUP($E$3,Theme_Ranges[],2,0)&lt;=BR49,VLOOKUP($E$3,Theme_Ranges[],3,0)&gt;=BR49),FALSE)),BR49,"")</f>
        <v/>
      </c>
      <c r="W49" s="41" t="str">
        <f>IF(OR(IFERROR(AND(VLOOKUP($E$2,Theme_Ranges[],2,0)&lt;=BS49,VLOOKUP($E$2,Theme_Ranges[],3,0)&gt;=BS49),FALSE),IFERROR(AND(VLOOKUP($E$3,Theme_Ranges[],2,0)&lt;=BS49,VLOOKUP($E$3,Theme_Ranges[],3,0)&gt;=BS49),FALSE)),BS49,"")</f>
        <v/>
      </c>
      <c r="X49" s="41" t="str">
        <f>IF(OR(IFERROR(AND(VLOOKUP($E$2,Theme_Ranges[],2,0)&lt;=BT49,VLOOKUP($E$2,Theme_Ranges[],3,0)&gt;=BT49),FALSE),IFERROR(AND(VLOOKUP($E$3,Theme_Ranges[],2,0)&lt;=BT49,VLOOKUP($E$3,Theme_Ranges[],3,0)&gt;=BT49),FALSE)),BT49,"")</f>
        <v/>
      </c>
      <c r="Y49" s="41" t="str">
        <f>IF(OR(IFERROR(AND(VLOOKUP($E$2,Theme_Ranges[],2,0)&lt;=BU49,VLOOKUP($E$2,Theme_Ranges[],3,0)&gt;=BU49),FALSE),IFERROR(AND(VLOOKUP($E$3,Theme_Ranges[],2,0)&lt;=BU49,VLOOKUP($E$3,Theme_Ranges[],3,0)&gt;=BU49),FALSE)),BU49,"")</f>
        <v/>
      </c>
      <c r="Z49" s="41" t="str">
        <f>IF(OR(IFERROR(AND(VLOOKUP($E$2,Theme_Ranges[],2,0)&lt;=BV49,VLOOKUP($E$2,Theme_Ranges[],3,0)&gt;=BV49),FALSE),IFERROR(AND(VLOOKUP($E$3,Theme_Ranges[],2,0)&lt;=BV49,VLOOKUP($E$3,Theme_Ranges[],3,0)&gt;=BV49),FALSE)),BV49,"")</f>
        <v/>
      </c>
      <c r="AA49" s="41" t="str">
        <f>IF(OR(IFERROR(AND(VLOOKUP($E$2,Theme_Ranges[],2,0)&lt;=BW49,VLOOKUP($E$2,Theme_Ranges[],3,0)&gt;=BW49),FALSE),IFERROR(AND(VLOOKUP($E$3,Theme_Ranges[],2,0)&lt;=BW49,VLOOKUP($E$3,Theme_Ranges[],3,0)&gt;=BW49),FALSE)),BW49,"")</f>
        <v/>
      </c>
      <c r="AB49" s="41" t="str">
        <f>IF(OR(IFERROR(AND(VLOOKUP($E$2,Theme_Ranges[],2,0)&lt;=BX49,VLOOKUP($E$2,Theme_Ranges[],3,0)&gt;=BX49),FALSE),IFERROR(AND(VLOOKUP($E$3,Theme_Ranges[],2,0)&lt;=BX49,VLOOKUP($E$3,Theme_Ranges[],3,0)&gt;=BX49),FALSE)),BX49,"")</f>
        <v/>
      </c>
      <c r="AC49" s="41" t="str">
        <f>IF(OR(IFERROR(AND(VLOOKUP($E$2,Theme_Ranges[],2,0)&lt;=BY49,VLOOKUP($E$2,Theme_Ranges[],3,0)&gt;=BY49),FALSE),IFERROR(AND(VLOOKUP($E$3,Theme_Ranges[],2,0)&lt;=BY49,VLOOKUP($E$3,Theme_Ranges[],3,0)&gt;=BY49),FALSE)),BY49,"")</f>
        <v/>
      </c>
      <c r="AD49" s="41" t="str">
        <f>IF(OR(IFERROR(AND(VLOOKUP($E$2,Theme_Ranges[],2,0)&lt;=BZ49,VLOOKUP($E$2,Theme_Ranges[],3,0)&gt;=BZ49),FALSE),IFERROR(AND(VLOOKUP($E$3,Theme_Ranges[],2,0)&lt;=BZ49,VLOOKUP($E$3,Theme_Ranges[],3,0)&gt;=BZ49),FALSE)),BZ49,"")</f>
        <v/>
      </c>
      <c r="AE49" s="41" t="str">
        <f>IF(OR(IFERROR(AND(VLOOKUP($E$2,Theme_Ranges[],2,0)&lt;=CA49,VLOOKUP($E$2,Theme_Ranges[],3,0)&gt;=CA49),FALSE),IFERROR(AND(VLOOKUP($E$3,Theme_Ranges[],2,0)&lt;=CA49,VLOOKUP($E$3,Theme_Ranges[],3,0)&gt;=CA49),FALSE)),CA49,"")</f>
        <v/>
      </c>
      <c r="AF49" s="41" t="str">
        <f>IF(OR(IFERROR(AND(VLOOKUP($E$2,Theme_Ranges[],2,0)&lt;=CB49,VLOOKUP($E$2,Theme_Ranges[],3,0)&gt;=CB49),FALSE),IFERROR(AND(VLOOKUP($E$3,Theme_Ranges[],2,0)&lt;=CB49,VLOOKUP($E$3,Theme_Ranges[],3,0)&gt;=CB49),FALSE)),CB49,"")</f>
        <v/>
      </c>
      <c r="AG49" s="41" t="str">
        <f>IF(OR(IFERROR(AND(VLOOKUP($E$2,Theme_Ranges[],2,0)&lt;=CC49,VLOOKUP($E$2,Theme_Ranges[],3,0)&gt;=CC49),FALSE),IFERROR(AND(VLOOKUP($E$3,Theme_Ranges[],2,0)&lt;=CC49,VLOOKUP($E$3,Theme_Ranges[],3,0)&gt;=CC49),FALSE)),CC49,"")</f>
        <v/>
      </c>
      <c r="AH49" s="41" t="str">
        <f>IF(OR(IFERROR(AND(VLOOKUP($E$2,Theme_Ranges[],2,0)&lt;=CD49,VLOOKUP($E$2,Theme_Ranges[],3,0)&gt;=CD49),FALSE),IFERROR(AND(VLOOKUP($E$3,Theme_Ranges[],2,0)&lt;=CD49,VLOOKUP($E$3,Theme_Ranges[],3,0)&gt;=CD49),FALSE)),CD49,"")</f>
        <v/>
      </c>
      <c r="AI49" s="41" t="str">
        <f>IF(OR(IFERROR(AND(VLOOKUP($E$2,Theme_Ranges[],2,0)&lt;=CE49,VLOOKUP($E$2,Theme_Ranges[],3,0)&gt;=CE49),FALSE),IFERROR(AND(VLOOKUP($E$3,Theme_Ranges[],2,0)&lt;=CE49,VLOOKUP($E$3,Theme_Ranges[],3,0)&gt;=CE49),FALSE)),CE49,"")</f>
        <v/>
      </c>
      <c r="AJ49" s="41" t="str">
        <f>IF(OR(IFERROR(AND(VLOOKUP($E$2,Theme_Ranges[],2,0)&lt;=CF49,VLOOKUP($E$2,Theme_Ranges[],3,0)&gt;=CF49),FALSE),IFERROR(AND(VLOOKUP($E$3,Theme_Ranges[],2,0)&lt;=CF49,VLOOKUP($E$3,Theme_Ranges[],3,0)&gt;=CF49),FALSE)),CF49,"")</f>
        <v/>
      </c>
      <c r="AK49" s="41" t="str">
        <f>IF(OR(IFERROR(AND(VLOOKUP($E$2,Theme_Ranges[],2,0)&lt;=CG49,VLOOKUP($E$2,Theme_Ranges[],3,0)&gt;=CG49),FALSE),IFERROR(AND(VLOOKUP($E$3,Theme_Ranges[],2,0)&lt;=CG49,VLOOKUP($E$3,Theme_Ranges[],3,0)&gt;=CG49),FALSE)),CG49,"")</f>
        <v/>
      </c>
      <c r="AL49" s="41" t="str">
        <f>IF(OR(IFERROR(AND(VLOOKUP($E$2,Theme_Ranges[],2,0)&lt;=CH49,VLOOKUP($E$2,Theme_Ranges[],3,0)&gt;=CH49),FALSE),IFERROR(AND(VLOOKUP($E$3,Theme_Ranges[],2,0)&lt;=CH49,VLOOKUP($E$3,Theme_Ranges[],3,0)&gt;=CH49),FALSE)),CH49,"")</f>
        <v/>
      </c>
      <c r="AM49" s="41" t="str">
        <f>IF(OR(IFERROR(AND(VLOOKUP($E$2,Theme_Ranges[],2,0)&lt;=CI49,VLOOKUP($E$2,Theme_Ranges[],3,0)&gt;=CI49),FALSE),IFERROR(AND(VLOOKUP($E$3,Theme_Ranges[],2,0)&lt;=CI49,VLOOKUP($E$3,Theme_Ranges[],3,0)&gt;=CI49),FALSE)),CI49,"")</f>
        <v/>
      </c>
      <c r="AN49" s="41" t="str">
        <f>IF(OR(IFERROR(AND(VLOOKUP($E$2,Theme_Ranges[],2,0)&lt;=CJ49,VLOOKUP($E$2,Theme_Ranges[],3,0)&gt;=CJ49),FALSE),IFERROR(AND(VLOOKUP($E$3,Theme_Ranges[],2,0)&lt;=CJ49,VLOOKUP($E$3,Theme_Ranges[],3,0)&gt;=CJ49),FALSE)),CJ49,"")</f>
        <v/>
      </c>
      <c r="AO49" s="79"/>
      <c r="AP49" s="49" t="str">
        <f t="shared" si="46"/>
        <v/>
      </c>
      <c r="AQ49" s="50" t="str">
        <f t="shared" si="47"/>
        <v/>
      </c>
      <c r="AR49" s="50" t="str">
        <f t="shared" si="48"/>
        <v/>
      </c>
      <c r="AS49" s="51" t="str">
        <f t="shared" si="49"/>
        <v/>
      </c>
      <c r="AT49" s="40"/>
      <c r="AU49" s="40"/>
      <c r="AV49" s="5">
        <f>VLOOKUP($AV$8,Theme_Ranges[],3,0)</f>
        <v>5</v>
      </c>
      <c r="AW49" s="5">
        <f t="shared" si="50"/>
        <v>0</v>
      </c>
      <c r="AX49" s="5">
        <f t="shared" si="51"/>
        <v>0</v>
      </c>
      <c r="AY49" s="5">
        <f t="shared" si="52"/>
        <v>0</v>
      </c>
      <c r="AZ49" s="5">
        <f t="shared" si="53"/>
        <v>0</v>
      </c>
      <c r="BA49" s="5">
        <f t="shared" si="54"/>
        <v>0</v>
      </c>
      <c r="BB49" s="40"/>
      <c r="BC49" s="42" t="str">
        <f>IF($D49="","",VLOOKUP($A49&amp;G$6,Data_Table_1[[Full Name Theme Conc]:[Theme Ranking]],8,0))</f>
        <v/>
      </c>
      <c r="BD49" s="42" t="str">
        <f>IF($D49="","",VLOOKUP($A49&amp;H$6,Data_Table_1[[Full Name Theme Conc]:[Theme Ranking]],8,0))</f>
        <v/>
      </c>
      <c r="BE49" s="42" t="str">
        <f>IF($D49="","",VLOOKUP($A49&amp;I$6,Data_Table_1[[Full Name Theme Conc]:[Theme Ranking]],8,0))</f>
        <v/>
      </c>
      <c r="BF49" s="42" t="str">
        <f>IF($D49="","",VLOOKUP($A49&amp;J$6,Data_Table_1[[Full Name Theme Conc]:[Theme Ranking]],8,0))</f>
        <v/>
      </c>
      <c r="BG49" s="42" t="str">
        <f>IF($D49="","",VLOOKUP($A49&amp;K$6,Data_Table_1[[Full Name Theme Conc]:[Theme Ranking]],8,0))</f>
        <v/>
      </c>
      <c r="BH49" s="42" t="str">
        <f>IF($D49="","",VLOOKUP($A49&amp;L$6,Data_Table_1[[Full Name Theme Conc]:[Theme Ranking]],8,0))</f>
        <v/>
      </c>
      <c r="BI49" s="42" t="str">
        <f>IF($D49="","",VLOOKUP($A49&amp;M$6,Data_Table_1[[Full Name Theme Conc]:[Theme Ranking]],8,0))</f>
        <v/>
      </c>
      <c r="BJ49" s="42" t="str">
        <f>IF($D49="","",VLOOKUP($A49&amp;N$6,Data_Table_1[[Full Name Theme Conc]:[Theme Ranking]],8,0))</f>
        <v/>
      </c>
      <c r="BK49" s="42" t="str">
        <f>IF($D49="","",VLOOKUP($A49&amp;O$6,Data_Table_1[[Full Name Theme Conc]:[Theme Ranking]],8,0))</f>
        <v/>
      </c>
      <c r="BL49" s="42" t="str">
        <f>IF($D49="","",VLOOKUP($A49&amp;P$6,Data_Table_1[[Full Name Theme Conc]:[Theme Ranking]],8,0))</f>
        <v/>
      </c>
      <c r="BM49" s="42" t="str">
        <f>IF($D49="","",VLOOKUP($A49&amp;Q$6,Data_Table_1[[Full Name Theme Conc]:[Theme Ranking]],8,0))</f>
        <v/>
      </c>
      <c r="BN49" s="42" t="str">
        <f>IF($D49="","",VLOOKUP($A49&amp;R$6,Data_Table_1[[Full Name Theme Conc]:[Theme Ranking]],8,0))</f>
        <v/>
      </c>
      <c r="BO49" s="42" t="str">
        <f>IF($D49="","",VLOOKUP($A49&amp;S$6,Data_Table_1[[Full Name Theme Conc]:[Theme Ranking]],8,0))</f>
        <v/>
      </c>
      <c r="BP49" s="42" t="str">
        <f>IF($D49="","",VLOOKUP($A49&amp;T$6,Data_Table_1[[Full Name Theme Conc]:[Theme Ranking]],8,0))</f>
        <v/>
      </c>
      <c r="BQ49" s="42" t="str">
        <f>IF($D49="","",VLOOKUP($A49&amp;U$6,Data_Table_1[[Full Name Theme Conc]:[Theme Ranking]],8,0))</f>
        <v/>
      </c>
      <c r="BR49" s="42" t="str">
        <f>IF($D49="","",VLOOKUP($A49&amp;V$6,Data_Table_1[[Full Name Theme Conc]:[Theme Ranking]],8,0))</f>
        <v/>
      </c>
      <c r="BS49" s="42" t="str">
        <f>IF($D49="","",VLOOKUP($A49&amp;W$6,Data_Table_1[[Full Name Theme Conc]:[Theme Ranking]],8,0))</f>
        <v/>
      </c>
      <c r="BT49" s="42" t="str">
        <f>IF($D49="","",VLOOKUP($A49&amp;X$6,Data_Table_1[[Full Name Theme Conc]:[Theme Ranking]],8,0))</f>
        <v/>
      </c>
      <c r="BU49" s="42" t="str">
        <f>IF($D49="","",VLOOKUP($A49&amp;Y$6,Data_Table_1[[Full Name Theme Conc]:[Theme Ranking]],8,0))</f>
        <v/>
      </c>
      <c r="BV49" s="42" t="str">
        <f>IF($D49="","",VLOOKUP($A49&amp;Z$6,Data_Table_1[[Full Name Theme Conc]:[Theme Ranking]],8,0))</f>
        <v/>
      </c>
      <c r="BW49" s="42" t="str">
        <f>IF($D49="","",VLOOKUP($A49&amp;AA$6,Data_Table_1[[Full Name Theme Conc]:[Theme Ranking]],8,0))</f>
        <v/>
      </c>
      <c r="BX49" s="42" t="str">
        <f>IF($D49="","",VLOOKUP($A49&amp;AB$6,Data_Table_1[[Full Name Theme Conc]:[Theme Ranking]],8,0))</f>
        <v/>
      </c>
      <c r="BY49" s="42" t="str">
        <f>IF($D49="","",VLOOKUP($A49&amp;AC$6,Data_Table_1[[Full Name Theme Conc]:[Theme Ranking]],8,0))</f>
        <v/>
      </c>
      <c r="BZ49" s="42" t="str">
        <f>IF($D49="","",VLOOKUP($A49&amp;AD$6,Data_Table_1[[Full Name Theme Conc]:[Theme Ranking]],8,0))</f>
        <v/>
      </c>
      <c r="CA49" s="42" t="str">
        <f>IF($D49="","",VLOOKUP($A49&amp;AE$6,Data_Table_1[[Full Name Theme Conc]:[Theme Ranking]],8,0))</f>
        <v/>
      </c>
      <c r="CB49" s="42" t="str">
        <f>IF($D49="","",VLOOKUP($A49&amp;AF$6,Data_Table_1[[Full Name Theme Conc]:[Theme Ranking]],8,0))</f>
        <v/>
      </c>
      <c r="CC49" s="42" t="str">
        <f>IF($D49="","",VLOOKUP($A49&amp;AG$6,Data_Table_1[[Full Name Theme Conc]:[Theme Ranking]],8,0))</f>
        <v/>
      </c>
      <c r="CD49" s="42" t="str">
        <f>IF($D49="","",VLOOKUP($A49&amp;AH$6,Data_Table_1[[Full Name Theme Conc]:[Theme Ranking]],8,0))</f>
        <v/>
      </c>
      <c r="CE49" s="42" t="str">
        <f>IF($D49="","",VLOOKUP($A49&amp;AI$6,Data_Table_1[[Full Name Theme Conc]:[Theme Ranking]],8,0))</f>
        <v/>
      </c>
      <c r="CF49" s="42" t="str">
        <f>IF($D49="","",VLOOKUP($A49&amp;AJ$6,Data_Table_1[[Full Name Theme Conc]:[Theme Ranking]],8,0))</f>
        <v/>
      </c>
      <c r="CG49" s="42" t="str">
        <f>IF($D49="","",VLOOKUP($A49&amp;AK$6,Data_Table_1[[Full Name Theme Conc]:[Theme Ranking]],8,0))</f>
        <v/>
      </c>
      <c r="CH49" s="42" t="str">
        <f>IF($D49="","",VLOOKUP($A49&amp;AL$6,Data_Table_1[[Full Name Theme Conc]:[Theme Ranking]],8,0))</f>
        <v/>
      </c>
      <c r="CI49" s="42" t="str">
        <f>IF($D49="","",VLOOKUP($A49&amp;AM$6,Data_Table_1[[Full Name Theme Conc]:[Theme Ranking]],8,0))</f>
        <v/>
      </c>
      <c r="CJ49" s="42" t="str">
        <f>IF($D49="","",VLOOKUP($A49&amp;AN$6,Data_Table_1[[Full Name Theme Conc]:[Theme Ranking]],8,0))</f>
        <v/>
      </c>
      <c r="CM49" s="42" t="str">
        <f>IF(AND(VLOOKUP($E$2,Theme_Ranges[],2,0)&lt;=BC49,VLOOKUP($E$2,Theme_Ranges[],3,0)&gt;=BC49),BC49,"")</f>
        <v/>
      </c>
      <c r="CN49" s="42" t="str">
        <f>IF(AND(VLOOKUP($E$2,Theme_Ranges[],2,0)&lt;=BD49,VLOOKUP($E$2,Theme_Ranges[],3,0)&gt;=BD49),BD49,"")</f>
        <v/>
      </c>
      <c r="CO49" s="42" t="str">
        <f>IF(AND(VLOOKUP($E$2,Theme_Ranges[],2,0)&lt;=BE49,VLOOKUP($E$2,Theme_Ranges[],3,0)&gt;=BE49),BE49,"")</f>
        <v/>
      </c>
      <c r="CP49" s="42" t="str">
        <f>IF(AND(VLOOKUP($E$2,Theme_Ranges[],2,0)&lt;=BF49,VLOOKUP($E$2,Theme_Ranges[],3,0)&gt;=BF49),BF49,"")</f>
        <v/>
      </c>
      <c r="CQ49" s="42" t="str">
        <f>IF(AND(VLOOKUP($E$2,Theme_Ranges[],2,0)&lt;=BG49,VLOOKUP($E$2,Theme_Ranges[],3,0)&gt;=BG49),BG49,"")</f>
        <v/>
      </c>
      <c r="CR49" s="42" t="str">
        <f>IF(AND(VLOOKUP($E$2,Theme_Ranges[],2,0)&lt;=BH49,VLOOKUP($E$2,Theme_Ranges[],3,0)&gt;=BH49),BH49,"")</f>
        <v/>
      </c>
      <c r="CS49" s="42" t="str">
        <f>IF(AND(VLOOKUP($E$2,Theme_Ranges[],2,0)&lt;=BI49,VLOOKUP($E$2,Theme_Ranges[],3,0)&gt;=BI49),BI49,"")</f>
        <v/>
      </c>
      <c r="CT49" s="42" t="str">
        <f>IF(AND(VLOOKUP($E$2,Theme_Ranges[],2,0)&lt;=BJ49,VLOOKUP($E$2,Theme_Ranges[],3,0)&gt;=BJ49),BJ49,"")</f>
        <v/>
      </c>
      <c r="CU49" s="42" t="str">
        <f>IF(AND(VLOOKUP($E$2,Theme_Ranges[],2,0)&lt;=BK49,VLOOKUP($E$2,Theme_Ranges[],3,0)&gt;=BK49),BK49,"")</f>
        <v/>
      </c>
      <c r="CV49" s="42" t="str">
        <f>IF(AND(VLOOKUP($E$2,Theme_Ranges[],2,0)&lt;=BL49,VLOOKUP($E$2,Theme_Ranges[],3,0)&gt;=BL49),BL49,"")</f>
        <v/>
      </c>
      <c r="CW49" s="42" t="str">
        <f>IF(AND(VLOOKUP($E$2,Theme_Ranges[],2,0)&lt;=BM49,VLOOKUP($E$2,Theme_Ranges[],3,0)&gt;=BM49),BM49,"")</f>
        <v/>
      </c>
      <c r="CX49" s="42" t="str">
        <f>IF(AND(VLOOKUP($E$2,Theme_Ranges[],2,0)&lt;=BN49,VLOOKUP($E$2,Theme_Ranges[],3,0)&gt;=BN49),BN49,"")</f>
        <v/>
      </c>
      <c r="CY49" s="42" t="str">
        <f>IF(AND(VLOOKUP($E$2,Theme_Ranges[],2,0)&lt;=BO49,VLOOKUP($E$2,Theme_Ranges[],3,0)&gt;=BO49),BO49,"")</f>
        <v/>
      </c>
      <c r="CZ49" s="42" t="str">
        <f>IF(AND(VLOOKUP($E$2,Theme_Ranges[],2,0)&lt;=BP49,VLOOKUP($E$2,Theme_Ranges[],3,0)&gt;=BP49),BP49,"")</f>
        <v/>
      </c>
      <c r="DA49" s="42" t="str">
        <f>IF(AND(VLOOKUP($E$2,Theme_Ranges[],2,0)&lt;=BQ49,VLOOKUP($E$2,Theme_Ranges[],3,0)&gt;=BQ49),BQ49,"")</f>
        <v/>
      </c>
      <c r="DB49" s="42" t="str">
        <f>IF(AND(VLOOKUP($E$2,Theme_Ranges[],2,0)&lt;=BR49,VLOOKUP($E$2,Theme_Ranges[],3,0)&gt;=BR49),BR49,"")</f>
        <v/>
      </c>
      <c r="DC49" s="42" t="str">
        <f>IF(AND(VLOOKUP($E$2,Theme_Ranges[],2,0)&lt;=BS49,VLOOKUP($E$2,Theme_Ranges[],3,0)&gt;=BS49),BS49,"")</f>
        <v/>
      </c>
      <c r="DD49" s="42" t="str">
        <f>IF(AND(VLOOKUP($E$2,Theme_Ranges[],2,0)&lt;=BT49,VLOOKUP($E$2,Theme_Ranges[],3,0)&gt;=BT49),BT49,"")</f>
        <v/>
      </c>
      <c r="DE49" s="42" t="str">
        <f>IF(AND(VLOOKUP($E$2,Theme_Ranges[],2,0)&lt;=BU49,VLOOKUP($E$2,Theme_Ranges[],3,0)&gt;=BU49),BU49,"")</f>
        <v/>
      </c>
      <c r="DF49" s="42" t="str">
        <f>IF(AND(VLOOKUP($E$2,Theme_Ranges[],2,0)&lt;=BV49,VLOOKUP($E$2,Theme_Ranges[],3,0)&gt;=BV49),BV49,"")</f>
        <v/>
      </c>
      <c r="DG49" s="42" t="str">
        <f>IF(AND(VLOOKUP($E$2,Theme_Ranges[],2,0)&lt;=BW49,VLOOKUP($E$2,Theme_Ranges[],3,0)&gt;=BW49),BW49,"")</f>
        <v/>
      </c>
      <c r="DH49" s="42" t="str">
        <f>IF(AND(VLOOKUP($E$2,Theme_Ranges[],2,0)&lt;=BX49,VLOOKUP($E$2,Theme_Ranges[],3,0)&gt;=BX49),BX49,"")</f>
        <v/>
      </c>
      <c r="DI49" s="42" t="str">
        <f>IF(AND(VLOOKUP($E$2,Theme_Ranges[],2,0)&lt;=BY49,VLOOKUP($E$2,Theme_Ranges[],3,0)&gt;=BY49),BY49,"")</f>
        <v/>
      </c>
      <c r="DJ49" s="42" t="str">
        <f>IF(AND(VLOOKUP($E$2,Theme_Ranges[],2,0)&lt;=BZ49,VLOOKUP($E$2,Theme_Ranges[],3,0)&gt;=BZ49),BZ49,"")</f>
        <v/>
      </c>
      <c r="DK49" s="42" t="str">
        <f>IF(AND(VLOOKUP($E$2,Theme_Ranges[],2,0)&lt;=CA49,VLOOKUP($E$2,Theme_Ranges[],3,0)&gt;=CA49),CA49,"")</f>
        <v/>
      </c>
      <c r="DL49" s="42" t="str">
        <f>IF(AND(VLOOKUP($E$2,Theme_Ranges[],2,0)&lt;=CB49,VLOOKUP($E$2,Theme_Ranges[],3,0)&gt;=CB49),CB49,"")</f>
        <v/>
      </c>
      <c r="DM49" s="42" t="str">
        <f>IF(AND(VLOOKUP($E$2,Theme_Ranges[],2,0)&lt;=CC49,VLOOKUP($E$2,Theme_Ranges[],3,0)&gt;=CC49),CC49,"")</f>
        <v/>
      </c>
      <c r="DN49" s="42" t="str">
        <f>IF(AND(VLOOKUP($E$2,Theme_Ranges[],2,0)&lt;=CD49,VLOOKUP($E$2,Theme_Ranges[],3,0)&gt;=CD49),CD49,"")</f>
        <v/>
      </c>
      <c r="DO49" s="42" t="str">
        <f>IF(AND(VLOOKUP($E$2,Theme_Ranges[],2,0)&lt;=CE49,VLOOKUP($E$2,Theme_Ranges[],3,0)&gt;=CE49),CE49,"")</f>
        <v/>
      </c>
      <c r="DP49" s="42" t="str">
        <f>IF(AND(VLOOKUP($E$2,Theme_Ranges[],2,0)&lt;=CF49,VLOOKUP($E$2,Theme_Ranges[],3,0)&gt;=CF49),CF49,"")</f>
        <v/>
      </c>
      <c r="DQ49" s="42" t="str">
        <f>IF(AND(VLOOKUP($E$2,Theme_Ranges[],2,0)&lt;=CG49,VLOOKUP($E$2,Theme_Ranges[],3,0)&gt;=CG49),CG49,"")</f>
        <v/>
      </c>
      <c r="DR49" s="42" t="str">
        <f>IF(AND(VLOOKUP($E$2,Theme_Ranges[],2,0)&lt;=CH49,VLOOKUP($E$2,Theme_Ranges[],3,0)&gt;=CH49),CH49,"")</f>
        <v/>
      </c>
      <c r="DS49" s="42" t="str">
        <f>IF(AND(VLOOKUP($E$2,Theme_Ranges[],2,0)&lt;=CI49,VLOOKUP($E$2,Theme_Ranges[],3,0)&gt;=CI49),CI49,"")</f>
        <v/>
      </c>
      <c r="DT49" s="42" t="str">
        <f>IF(AND(VLOOKUP($E$2,Theme_Ranges[],2,0)&lt;=CJ49,VLOOKUP($E$2,Theme_Ranges[],3,0)&gt;=CJ49),CJ49,"")</f>
        <v/>
      </c>
    </row>
    <row r="50" spans="1:124" ht="19.2" x14ac:dyDescent="0.5">
      <c r="A50" s="38" t="str">
        <f t="shared" si="36"/>
        <v xml:space="preserve"> </v>
      </c>
      <c r="B50" s="39" t="str">
        <f>IF('Raw Data'!B45="","",'Raw Data'!B45)</f>
        <v/>
      </c>
      <c r="C50" s="39" t="str">
        <f>IF('Raw Data'!C45="","",'Raw Data'!C45)</f>
        <v/>
      </c>
      <c r="D50" s="39" t="str">
        <f>IF('Raw Data'!D45="","",'Raw Data'!D45)</f>
        <v/>
      </c>
      <c r="E50" s="39" t="str">
        <f>IF('Raw Data'!E45="","",'Raw Data'!E45)</f>
        <v/>
      </c>
      <c r="F50" s="71"/>
      <c r="G50" s="41" t="str">
        <f>IF(OR(IFERROR(AND(VLOOKUP($E$2,Theme_Ranges[],2,0)&lt;=BC50,VLOOKUP($E$2,Theme_Ranges[],3,0)&gt;=BC50),FALSE),IFERROR(AND(VLOOKUP($E$3,Theme_Ranges[],2,0)&lt;=BC50,VLOOKUP($E$3,Theme_Ranges[],3,0)&gt;=BC50),FALSE)),BC50,"")</f>
        <v/>
      </c>
      <c r="H50" s="41" t="str">
        <f>IF(OR(IFERROR(AND(VLOOKUP($E$2,Theme_Ranges[],2,0)&lt;=BD50,VLOOKUP($E$2,Theme_Ranges[],3,0)&gt;=BD50),FALSE),IFERROR(AND(VLOOKUP($E$3,Theme_Ranges[],2,0)&lt;=BD50,VLOOKUP($E$3,Theme_Ranges[],3,0)&gt;=BD50),FALSE)),BD50,"")</f>
        <v/>
      </c>
      <c r="I50" s="41" t="str">
        <f>IF(OR(IFERROR(AND(VLOOKUP($E$2,Theme_Ranges[],2,0)&lt;=BE50,VLOOKUP($E$2,Theme_Ranges[],3,0)&gt;=BE50),FALSE),IFERROR(AND(VLOOKUP($E$3,Theme_Ranges[],2,0)&lt;=BE50,VLOOKUP($E$3,Theme_Ranges[],3,0)&gt;=BE50),FALSE)),BE50,"")</f>
        <v/>
      </c>
      <c r="J50" s="41" t="str">
        <f>IF(OR(IFERROR(AND(VLOOKUP($E$2,Theme_Ranges[],2,0)&lt;=BF50,VLOOKUP($E$2,Theme_Ranges[],3,0)&gt;=BF50),FALSE),IFERROR(AND(VLOOKUP($E$3,Theme_Ranges[],2,0)&lt;=BF50,VLOOKUP($E$3,Theme_Ranges[],3,0)&gt;=BF50),FALSE)),BF50,"")</f>
        <v/>
      </c>
      <c r="K50" s="41" t="str">
        <f>IF(OR(IFERROR(AND(VLOOKUP($E$2,Theme_Ranges[],2,0)&lt;=BG50,VLOOKUP($E$2,Theme_Ranges[],3,0)&gt;=BG50),FALSE),IFERROR(AND(VLOOKUP($E$3,Theme_Ranges[],2,0)&lt;=BG50,VLOOKUP($E$3,Theme_Ranges[],3,0)&gt;=BG50),FALSE)),BG50,"")</f>
        <v/>
      </c>
      <c r="L50" s="41" t="str">
        <f>IF(OR(IFERROR(AND(VLOOKUP($E$2,Theme_Ranges[],2,0)&lt;=BH50,VLOOKUP($E$2,Theme_Ranges[],3,0)&gt;=BH50),FALSE),IFERROR(AND(VLOOKUP($E$3,Theme_Ranges[],2,0)&lt;=BH50,VLOOKUP($E$3,Theme_Ranges[],3,0)&gt;=BH50),FALSE)),BH50,"")</f>
        <v/>
      </c>
      <c r="M50" s="41" t="str">
        <f>IF(OR(IFERROR(AND(VLOOKUP($E$2,Theme_Ranges[],2,0)&lt;=BI50,VLOOKUP($E$2,Theme_Ranges[],3,0)&gt;=BI50),FALSE),IFERROR(AND(VLOOKUP($E$3,Theme_Ranges[],2,0)&lt;=BI50,VLOOKUP($E$3,Theme_Ranges[],3,0)&gt;=BI50),FALSE)),BI50,"")</f>
        <v/>
      </c>
      <c r="N50" s="41" t="str">
        <f>IF(OR(IFERROR(AND(VLOOKUP($E$2,Theme_Ranges[],2,0)&lt;=BJ50,VLOOKUP($E$2,Theme_Ranges[],3,0)&gt;=BJ50),FALSE),IFERROR(AND(VLOOKUP($E$3,Theme_Ranges[],2,0)&lt;=BJ50,VLOOKUP($E$3,Theme_Ranges[],3,0)&gt;=BJ50),FALSE)),BJ50,"")</f>
        <v/>
      </c>
      <c r="O50" s="41" t="str">
        <f>IF(OR(IFERROR(AND(VLOOKUP($E$2,Theme_Ranges[],2,0)&lt;=BK50,VLOOKUP($E$2,Theme_Ranges[],3,0)&gt;=BK50),FALSE),IFERROR(AND(VLOOKUP($E$3,Theme_Ranges[],2,0)&lt;=BK50,VLOOKUP($E$3,Theme_Ranges[],3,0)&gt;=BK50),FALSE)),BK50,"")</f>
        <v/>
      </c>
      <c r="P50" s="41" t="str">
        <f>IF(OR(IFERROR(AND(VLOOKUP($E$2,Theme_Ranges[],2,0)&lt;=BL50,VLOOKUP($E$2,Theme_Ranges[],3,0)&gt;=BL50),FALSE),IFERROR(AND(VLOOKUP($E$3,Theme_Ranges[],2,0)&lt;=BL50,VLOOKUP($E$3,Theme_Ranges[],3,0)&gt;=BL50),FALSE)),BL50,"")</f>
        <v/>
      </c>
      <c r="Q50" s="41" t="str">
        <f>IF(OR(IFERROR(AND(VLOOKUP($E$2,Theme_Ranges[],2,0)&lt;=BM50,VLOOKUP($E$2,Theme_Ranges[],3,0)&gt;=BM50),FALSE),IFERROR(AND(VLOOKUP($E$3,Theme_Ranges[],2,0)&lt;=BM50,VLOOKUP($E$3,Theme_Ranges[],3,0)&gt;=BM50),FALSE)),BM50,"")</f>
        <v/>
      </c>
      <c r="R50" s="41" t="str">
        <f>IF(OR(IFERROR(AND(VLOOKUP($E$2,Theme_Ranges[],2,0)&lt;=BN50,VLOOKUP($E$2,Theme_Ranges[],3,0)&gt;=BN50),FALSE),IFERROR(AND(VLOOKUP($E$3,Theme_Ranges[],2,0)&lt;=BN50,VLOOKUP($E$3,Theme_Ranges[],3,0)&gt;=BN50),FALSE)),BN50,"")</f>
        <v/>
      </c>
      <c r="S50" s="41" t="str">
        <f>IF(OR(IFERROR(AND(VLOOKUP($E$2,Theme_Ranges[],2,0)&lt;=BO50,VLOOKUP($E$2,Theme_Ranges[],3,0)&gt;=BO50),FALSE),IFERROR(AND(VLOOKUP($E$3,Theme_Ranges[],2,0)&lt;=BO50,VLOOKUP($E$3,Theme_Ranges[],3,0)&gt;=BO50),FALSE)),BO50,"")</f>
        <v/>
      </c>
      <c r="T50" s="41" t="str">
        <f>IF(OR(IFERROR(AND(VLOOKUP($E$2,Theme_Ranges[],2,0)&lt;=BP50,VLOOKUP($E$2,Theme_Ranges[],3,0)&gt;=BP50),FALSE),IFERROR(AND(VLOOKUP($E$3,Theme_Ranges[],2,0)&lt;=BP50,VLOOKUP($E$3,Theme_Ranges[],3,0)&gt;=BP50),FALSE)),BP50,"")</f>
        <v/>
      </c>
      <c r="U50" s="41" t="str">
        <f>IF(OR(IFERROR(AND(VLOOKUP($E$2,Theme_Ranges[],2,0)&lt;=BQ50,VLOOKUP($E$2,Theme_Ranges[],3,0)&gt;=BQ50),FALSE),IFERROR(AND(VLOOKUP($E$3,Theme_Ranges[],2,0)&lt;=BQ50,VLOOKUP($E$3,Theme_Ranges[],3,0)&gt;=BQ50),FALSE)),BQ50,"")</f>
        <v/>
      </c>
      <c r="V50" s="41" t="str">
        <f>IF(OR(IFERROR(AND(VLOOKUP($E$2,Theme_Ranges[],2,0)&lt;=BR50,VLOOKUP($E$2,Theme_Ranges[],3,0)&gt;=BR50),FALSE),IFERROR(AND(VLOOKUP($E$3,Theme_Ranges[],2,0)&lt;=BR50,VLOOKUP($E$3,Theme_Ranges[],3,0)&gt;=BR50),FALSE)),BR50,"")</f>
        <v/>
      </c>
      <c r="W50" s="41" t="str">
        <f>IF(OR(IFERROR(AND(VLOOKUP($E$2,Theme_Ranges[],2,0)&lt;=BS50,VLOOKUP($E$2,Theme_Ranges[],3,0)&gt;=BS50),FALSE),IFERROR(AND(VLOOKUP($E$3,Theme_Ranges[],2,0)&lt;=BS50,VLOOKUP($E$3,Theme_Ranges[],3,0)&gt;=BS50),FALSE)),BS50,"")</f>
        <v/>
      </c>
      <c r="X50" s="41" t="str">
        <f>IF(OR(IFERROR(AND(VLOOKUP($E$2,Theme_Ranges[],2,0)&lt;=BT50,VLOOKUP($E$2,Theme_Ranges[],3,0)&gt;=BT50),FALSE),IFERROR(AND(VLOOKUP($E$3,Theme_Ranges[],2,0)&lt;=BT50,VLOOKUP($E$3,Theme_Ranges[],3,0)&gt;=BT50),FALSE)),BT50,"")</f>
        <v/>
      </c>
      <c r="Y50" s="41" t="str">
        <f>IF(OR(IFERROR(AND(VLOOKUP($E$2,Theme_Ranges[],2,0)&lt;=BU50,VLOOKUP($E$2,Theme_Ranges[],3,0)&gt;=BU50),FALSE),IFERROR(AND(VLOOKUP($E$3,Theme_Ranges[],2,0)&lt;=BU50,VLOOKUP($E$3,Theme_Ranges[],3,0)&gt;=BU50),FALSE)),BU50,"")</f>
        <v/>
      </c>
      <c r="Z50" s="41" t="str">
        <f>IF(OR(IFERROR(AND(VLOOKUP($E$2,Theme_Ranges[],2,0)&lt;=BV50,VLOOKUP($E$2,Theme_Ranges[],3,0)&gt;=BV50),FALSE),IFERROR(AND(VLOOKUP($E$3,Theme_Ranges[],2,0)&lt;=BV50,VLOOKUP($E$3,Theme_Ranges[],3,0)&gt;=BV50),FALSE)),BV50,"")</f>
        <v/>
      </c>
      <c r="AA50" s="41" t="str">
        <f>IF(OR(IFERROR(AND(VLOOKUP($E$2,Theme_Ranges[],2,0)&lt;=BW50,VLOOKUP($E$2,Theme_Ranges[],3,0)&gt;=BW50),FALSE),IFERROR(AND(VLOOKUP($E$3,Theme_Ranges[],2,0)&lt;=BW50,VLOOKUP($E$3,Theme_Ranges[],3,0)&gt;=BW50),FALSE)),BW50,"")</f>
        <v/>
      </c>
      <c r="AB50" s="41" t="str">
        <f>IF(OR(IFERROR(AND(VLOOKUP($E$2,Theme_Ranges[],2,0)&lt;=BX50,VLOOKUP($E$2,Theme_Ranges[],3,0)&gt;=BX50),FALSE),IFERROR(AND(VLOOKUP($E$3,Theme_Ranges[],2,0)&lt;=BX50,VLOOKUP($E$3,Theme_Ranges[],3,0)&gt;=BX50),FALSE)),BX50,"")</f>
        <v/>
      </c>
      <c r="AC50" s="41" t="str">
        <f>IF(OR(IFERROR(AND(VLOOKUP($E$2,Theme_Ranges[],2,0)&lt;=BY50,VLOOKUP($E$2,Theme_Ranges[],3,0)&gt;=BY50),FALSE),IFERROR(AND(VLOOKUP($E$3,Theme_Ranges[],2,0)&lt;=BY50,VLOOKUP($E$3,Theme_Ranges[],3,0)&gt;=BY50),FALSE)),BY50,"")</f>
        <v/>
      </c>
      <c r="AD50" s="41" t="str">
        <f>IF(OR(IFERROR(AND(VLOOKUP($E$2,Theme_Ranges[],2,0)&lt;=BZ50,VLOOKUP($E$2,Theme_Ranges[],3,0)&gt;=BZ50),FALSE),IFERROR(AND(VLOOKUP($E$3,Theme_Ranges[],2,0)&lt;=BZ50,VLOOKUP($E$3,Theme_Ranges[],3,0)&gt;=BZ50),FALSE)),BZ50,"")</f>
        <v/>
      </c>
      <c r="AE50" s="41" t="str">
        <f>IF(OR(IFERROR(AND(VLOOKUP($E$2,Theme_Ranges[],2,0)&lt;=CA50,VLOOKUP($E$2,Theme_Ranges[],3,0)&gt;=CA50),FALSE),IFERROR(AND(VLOOKUP($E$3,Theme_Ranges[],2,0)&lt;=CA50,VLOOKUP($E$3,Theme_Ranges[],3,0)&gt;=CA50),FALSE)),CA50,"")</f>
        <v/>
      </c>
      <c r="AF50" s="41" t="str">
        <f>IF(OR(IFERROR(AND(VLOOKUP($E$2,Theme_Ranges[],2,0)&lt;=CB50,VLOOKUP($E$2,Theme_Ranges[],3,0)&gt;=CB50),FALSE),IFERROR(AND(VLOOKUP($E$3,Theme_Ranges[],2,0)&lt;=CB50,VLOOKUP($E$3,Theme_Ranges[],3,0)&gt;=CB50),FALSE)),CB50,"")</f>
        <v/>
      </c>
      <c r="AG50" s="41" t="str">
        <f>IF(OR(IFERROR(AND(VLOOKUP($E$2,Theme_Ranges[],2,0)&lt;=CC50,VLOOKUP($E$2,Theme_Ranges[],3,0)&gt;=CC50),FALSE),IFERROR(AND(VLOOKUP($E$3,Theme_Ranges[],2,0)&lt;=CC50,VLOOKUP($E$3,Theme_Ranges[],3,0)&gt;=CC50),FALSE)),CC50,"")</f>
        <v/>
      </c>
      <c r="AH50" s="41" t="str">
        <f>IF(OR(IFERROR(AND(VLOOKUP($E$2,Theme_Ranges[],2,0)&lt;=CD50,VLOOKUP($E$2,Theme_Ranges[],3,0)&gt;=CD50),FALSE),IFERROR(AND(VLOOKUP($E$3,Theme_Ranges[],2,0)&lt;=CD50,VLOOKUP($E$3,Theme_Ranges[],3,0)&gt;=CD50),FALSE)),CD50,"")</f>
        <v/>
      </c>
      <c r="AI50" s="41" t="str">
        <f>IF(OR(IFERROR(AND(VLOOKUP($E$2,Theme_Ranges[],2,0)&lt;=CE50,VLOOKUP($E$2,Theme_Ranges[],3,0)&gt;=CE50),FALSE),IFERROR(AND(VLOOKUP($E$3,Theme_Ranges[],2,0)&lt;=CE50,VLOOKUP($E$3,Theme_Ranges[],3,0)&gt;=CE50),FALSE)),CE50,"")</f>
        <v/>
      </c>
      <c r="AJ50" s="41" t="str">
        <f>IF(OR(IFERROR(AND(VLOOKUP($E$2,Theme_Ranges[],2,0)&lt;=CF50,VLOOKUP($E$2,Theme_Ranges[],3,0)&gt;=CF50),FALSE),IFERROR(AND(VLOOKUP($E$3,Theme_Ranges[],2,0)&lt;=CF50,VLOOKUP($E$3,Theme_Ranges[],3,0)&gt;=CF50),FALSE)),CF50,"")</f>
        <v/>
      </c>
      <c r="AK50" s="41" t="str">
        <f>IF(OR(IFERROR(AND(VLOOKUP($E$2,Theme_Ranges[],2,0)&lt;=CG50,VLOOKUP($E$2,Theme_Ranges[],3,0)&gt;=CG50),FALSE),IFERROR(AND(VLOOKUP($E$3,Theme_Ranges[],2,0)&lt;=CG50,VLOOKUP($E$3,Theme_Ranges[],3,0)&gt;=CG50),FALSE)),CG50,"")</f>
        <v/>
      </c>
      <c r="AL50" s="41" t="str">
        <f>IF(OR(IFERROR(AND(VLOOKUP($E$2,Theme_Ranges[],2,0)&lt;=CH50,VLOOKUP($E$2,Theme_Ranges[],3,0)&gt;=CH50),FALSE),IFERROR(AND(VLOOKUP($E$3,Theme_Ranges[],2,0)&lt;=CH50,VLOOKUP($E$3,Theme_Ranges[],3,0)&gt;=CH50),FALSE)),CH50,"")</f>
        <v/>
      </c>
      <c r="AM50" s="41" t="str">
        <f>IF(OR(IFERROR(AND(VLOOKUP($E$2,Theme_Ranges[],2,0)&lt;=CI50,VLOOKUP($E$2,Theme_Ranges[],3,0)&gt;=CI50),FALSE),IFERROR(AND(VLOOKUP($E$3,Theme_Ranges[],2,0)&lt;=CI50,VLOOKUP($E$3,Theme_Ranges[],3,0)&gt;=CI50),FALSE)),CI50,"")</f>
        <v/>
      </c>
      <c r="AN50" s="41" t="str">
        <f>IF(OR(IFERROR(AND(VLOOKUP($E$2,Theme_Ranges[],2,0)&lt;=CJ50,VLOOKUP($E$2,Theme_Ranges[],3,0)&gt;=CJ50),FALSE),IFERROR(AND(VLOOKUP($E$3,Theme_Ranges[],2,0)&lt;=CJ50,VLOOKUP($E$3,Theme_Ranges[],3,0)&gt;=CJ50),FALSE)),CJ50,"")</f>
        <v/>
      </c>
      <c r="AO50" s="79"/>
      <c r="AP50" s="49" t="str">
        <f t="shared" si="46"/>
        <v/>
      </c>
      <c r="AQ50" s="50" t="str">
        <f t="shared" si="47"/>
        <v/>
      </c>
      <c r="AR50" s="50" t="str">
        <f t="shared" si="48"/>
        <v/>
      </c>
      <c r="AS50" s="51" t="str">
        <f t="shared" si="49"/>
        <v/>
      </c>
      <c r="AT50" s="40"/>
      <c r="AU50" s="40"/>
      <c r="AV50" s="5">
        <f>VLOOKUP($AV$8,Theme_Ranges[],3,0)</f>
        <v>5</v>
      </c>
      <c r="AW50" s="5">
        <f t="shared" si="50"/>
        <v>0</v>
      </c>
      <c r="AX50" s="5">
        <f t="shared" si="51"/>
        <v>0</v>
      </c>
      <c r="AY50" s="5">
        <f t="shared" si="52"/>
        <v>0</v>
      </c>
      <c r="AZ50" s="5">
        <f t="shared" si="53"/>
        <v>0</v>
      </c>
      <c r="BA50" s="5">
        <f t="shared" si="54"/>
        <v>0</v>
      </c>
      <c r="BB50" s="40"/>
      <c r="BC50" s="42" t="str">
        <f>IF($D50="","",VLOOKUP($A50&amp;G$6,Data_Table_1[[Full Name Theme Conc]:[Theme Ranking]],8,0))</f>
        <v/>
      </c>
      <c r="BD50" s="42" t="str">
        <f>IF($D50="","",VLOOKUP($A50&amp;H$6,Data_Table_1[[Full Name Theme Conc]:[Theme Ranking]],8,0))</f>
        <v/>
      </c>
      <c r="BE50" s="42" t="str">
        <f>IF($D50="","",VLOOKUP($A50&amp;I$6,Data_Table_1[[Full Name Theme Conc]:[Theme Ranking]],8,0))</f>
        <v/>
      </c>
      <c r="BF50" s="42" t="str">
        <f>IF($D50="","",VLOOKUP($A50&amp;J$6,Data_Table_1[[Full Name Theme Conc]:[Theme Ranking]],8,0))</f>
        <v/>
      </c>
      <c r="BG50" s="42" t="str">
        <f>IF($D50="","",VLOOKUP($A50&amp;K$6,Data_Table_1[[Full Name Theme Conc]:[Theme Ranking]],8,0))</f>
        <v/>
      </c>
      <c r="BH50" s="42" t="str">
        <f>IF($D50="","",VLOOKUP($A50&amp;L$6,Data_Table_1[[Full Name Theme Conc]:[Theme Ranking]],8,0))</f>
        <v/>
      </c>
      <c r="BI50" s="42" t="str">
        <f>IF($D50="","",VLOOKUP($A50&amp;M$6,Data_Table_1[[Full Name Theme Conc]:[Theme Ranking]],8,0))</f>
        <v/>
      </c>
      <c r="BJ50" s="42" t="str">
        <f>IF($D50="","",VLOOKUP($A50&amp;N$6,Data_Table_1[[Full Name Theme Conc]:[Theme Ranking]],8,0))</f>
        <v/>
      </c>
      <c r="BK50" s="42" t="str">
        <f>IF($D50="","",VLOOKUP($A50&amp;O$6,Data_Table_1[[Full Name Theme Conc]:[Theme Ranking]],8,0))</f>
        <v/>
      </c>
      <c r="BL50" s="42" t="str">
        <f>IF($D50="","",VLOOKUP($A50&amp;P$6,Data_Table_1[[Full Name Theme Conc]:[Theme Ranking]],8,0))</f>
        <v/>
      </c>
      <c r="BM50" s="42" t="str">
        <f>IF($D50="","",VLOOKUP($A50&amp;Q$6,Data_Table_1[[Full Name Theme Conc]:[Theme Ranking]],8,0))</f>
        <v/>
      </c>
      <c r="BN50" s="42" t="str">
        <f>IF($D50="","",VLOOKUP($A50&amp;R$6,Data_Table_1[[Full Name Theme Conc]:[Theme Ranking]],8,0))</f>
        <v/>
      </c>
      <c r="BO50" s="42" t="str">
        <f>IF($D50="","",VLOOKUP($A50&amp;S$6,Data_Table_1[[Full Name Theme Conc]:[Theme Ranking]],8,0))</f>
        <v/>
      </c>
      <c r="BP50" s="42" t="str">
        <f>IF($D50="","",VLOOKUP($A50&amp;T$6,Data_Table_1[[Full Name Theme Conc]:[Theme Ranking]],8,0))</f>
        <v/>
      </c>
      <c r="BQ50" s="42" t="str">
        <f>IF($D50="","",VLOOKUP($A50&amp;U$6,Data_Table_1[[Full Name Theme Conc]:[Theme Ranking]],8,0))</f>
        <v/>
      </c>
      <c r="BR50" s="42" t="str">
        <f>IF($D50="","",VLOOKUP($A50&amp;V$6,Data_Table_1[[Full Name Theme Conc]:[Theme Ranking]],8,0))</f>
        <v/>
      </c>
      <c r="BS50" s="42" t="str">
        <f>IF($D50="","",VLOOKUP($A50&amp;W$6,Data_Table_1[[Full Name Theme Conc]:[Theme Ranking]],8,0))</f>
        <v/>
      </c>
      <c r="BT50" s="42" t="str">
        <f>IF($D50="","",VLOOKUP($A50&amp;X$6,Data_Table_1[[Full Name Theme Conc]:[Theme Ranking]],8,0))</f>
        <v/>
      </c>
      <c r="BU50" s="42" t="str">
        <f>IF($D50="","",VLOOKUP($A50&amp;Y$6,Data_Table_1[[Full Name Theme Conc]:[Theme Ranking]],8,0))</f>
        <v/>
      </c>
      <c r="BV50" s="42" t="str">
        <f>IF($D50="","",VLOOKUP($A50&amp;Z$6,Data_Table_1[[Full Name Theme Conc]:[Theme Ranking]],8,0))</f>
        <v/>
      </c>
      <c r="BW50" s="42" t="str">
        <f>IF($D50="","",VLOOKUP($A50&amp;AA$6,Data_Table_1[[Full Name Theme Conc]:[Theme Ranking]],8,0))</f>
        <v/>
      </c>
      <c r="BX50" s="42" t="str">
        <f>IF($D50="","",VLOOKUP($A50&amp;AB$6,Data_Table_1[[Full Name Theme Conc]:[Theme Ranking]],8,0))</f>
        <v/>
      </c>
      <c r="BY50" s="42" t="str">
        <f>IF($D50="","",VLOOKUP($A50&amp;AC$6,Data_Table_1[[Full Name Theme Conc]:[Theme Ranking]],8,0))</f>
        <v/>
      </c>
      <c r="BZ50" s="42" t="str">
        <f>IF($D50="","",VLOOKUP($A50&amp;AD$6,Data_Table_1[[Full Name Theme Conc]:[Theme Ranking]],8,0))</f>
        <v/>
      </c>
      <c r="CA50" s="42" t="str">
        <f>IF($D50="","",VLOOKUP($A50&amp;AE$6,Data_Table_1[[Full Name Theme Conc]:[Theme Ranking]],8,0))</f>
        <v/>
      </c>
      <c r="CB50" s="42" t="str">
        <f>IF($D50="","",VLOOKUP($A50&amp;AF$6,Data_Table_1[[Full Name Theme Conc]:[Theme Ranking]],8,0))</f>
        <v/>
      </c>
      <c r="CC50" s="42" t="str">
        <f>IF($D50="","",VLOOKUP($A50&amp;AG$6,Data_Table_1[[Full Name Theme Conc]:[Theme Ranking]],8,0))</f>
        <v/>
      </c>
      <c r="CD50" s="42" t="str">
        <f>IF($D50="","",VLOOKUP($A50&amp;AH$6,Data_Table_1[[Full Name Theme Conc]:[Theme Ranking]],8,0))</f>
        <v/>
      </c>
      <c r="CE50" s="42" t="str">
        <f>IF($D50="","",VLOOKUP($A50&amp;AI$6,Data_Table_1[[Full Name Theme Conc]:[Theme Ranking]],8,0))</f>
        <v/>
      </c>
      <c r="CF50" s="42" t="str">
        <f>IF($D50="","",VLOOKUP($A50&amp;AJ$6,Data_Table_1[[Full Name Theme Conc]:[Theme Ranking]],8,0))</f>
        <v/>
      </c>
      <c r="CG50" s="42" t="str">
        <f>IF($D50="","",VLOOKUP($A50&amp;AK$6,Data_Table_1[[Full Name Theme Conc]:[Theme Ranking]],8,0))</f>
        <v/>
      </c>
      <c r="CH50" s="42" t="str">
        <f>IF($D50="","",VLOOKUP($A50&amp;AL$6,Data_Table_1[[Full Name Theme Conc]:[Theme Ranking]],8,0))</f>
        <v/>
      </c>
      <c r="CI50" s="42" t="str">
        <f>IF($D50="","",VLOOKUP($A50&amp;AM$6,Data_Table_1[[Full Name Theme Conc]:[Theme Ranking]],8,0))</f>
        <v/>
      </c>
      <c r="CJ50" s="42" t="str">
        <f>IF($D50="","",VLOOKUP($A50&amp;AN$6,Data_Table_1[[Full Name Theme Conc]:[Theme Ranking]],8,0))</f>
        <v/>
      </c>
      <c r="CM50" s="42" t="str">
        <f>IF(AND(VLOOKUP($E$2,Theme_Ranges[],2,0)&lt;=BC50,VLOOKUP($E$2,Theme_Ranges[],3,0)&gt;=BC50),BC50,"")</f>
        <v/>
      </c>
      <c r="CN50" s="42" t="str">
        <f>IF(AND(VLOOKUP($E$2,Theme_Ranges[],2,0)&lt;=BD50,VLOOKUP($E$2,Theme_Ranges[],3,0)&gt;=BD50),BD50,"")</f>
        <v/>
      </c>
      <c r="CO50" s="42" t="str">
        <f>IF(AND(VLOOKUP($E$2,Theme_Ranges[],2,0)&lt;=BE50,VLOOKUP($E$2,Theme_Ranges[],3,0)&gt;=BE50),BE50,"")</f>
        <v/>
      </c>
      <c r="CP50" s="42" t="str">
        <f>IF(AND(VLOOKUP($E$2,Theme_Ranges[],2,0)&lt;=BF50,VLOOKUP($E$2,Theme_Ranges[],3,0)&gt;=BF50),BF50,"")</f>
        <v/>
      </c>
      <c r="CQ50" s="42" t="str">
        <f>IF(AND(VLOOKUP($E$2,Theme_Ranges[],2,0)&lt;=BG50,VLOOKUP($E$2,Theme_Ranges[],3,0)&gt;=BG50),BG50,"")</f>
        <v/>
      </c>
      <c r="CR50" s="42" t="str">
        <f>IF(AND(VLOOKUP($E$2,Theme_Ranges[],2,0)&lt;=BH50,VLOOKUP($E$2,Theme_Ranges[],3,0)&gt;=BH50),BH50,"")</f>
        <v/>
      </c>
      <c r="CS50" s="42" t="str">
        <f>IF(AND(VLOOKUP($E$2,Theme_Ranges[],2,0)&lt;=BI50,VLOOKUP($E$2,Theme_Ranges[],3,0)&gt;=BI50),BI50,"")</f>
        <v/>
      </c>
      <c r="CT50" s="42" t="str">
        <f>IF(AND(VLOOKUP($E$2,Theme_Ranges[],2,0)&lt;=BJ50,VLOOKUP($E$2,Theme_Ranges[],3,0)&gt;=BJ50),BJ50,"")</f>
        <v/>
      </c>
      <c r="CU50" s="42" t="str">
        <f>IF(AND(VLOOKUP($E$2,Theme_Ranges[],2,0)&lt;=BK50,VLOOKUP($E$2,Theme_Ranges[],3,0)&gt;=BK50),BK50,"")</f>
        <v/>
      </c>
      <c r="CV50" s="42" t="str">
        <f>IF(AND(VLOOKUP($E$2,Theme_Ranges[],2,0)&lt;=BL50,VLOOKUP($E$2,Theme_Ranges[],3,0)&gt;=BL50),BL50,"")</f>
        <v/>
      </c>
      <c r="CW50" s="42" t="str">
        <f>IF(AND(VLOOKUP($E$2,Theme_Ranges[],2,0)&lt;=BM50,VLOOKUP($E$2,Theme_Ranges[],3,0)&gt;=BM50),BM50,"")</f>
        <v/>
      </c>
      <c r="CX50" s="42" t="str">
        <f>IF(AND(VLOOKUP($E$2,Theme_Ranges[],2,0)&lt;=BN50,VLOOKUP($E$2,Theme_Ranges[],3,0)&gt;=BN50),BN50,"")</f>
        <v/>
      </c>
      <c r="CY50" s="42" t="str">
        <f>IF(AND(VLOOKUP($E$2,Theme_Ranges[],2,0)&lt;=BO50,VLOOKUP($E$2,Theme_Ranges[],3,0)&gt;=BO50),BO50,"")</f>
        <v/>
      </c>
      <c r="CZ50" s="42" t="str">
        <f>IF(AND(VLOOKUP($E$2,Theme_Ranges[],2,0)&lt;=BP50,VLOOKUP($E$2,Theme_Ranges[],3,0)&gt;=BP50),BP50,"")</f>
        <v/>
      </c>
      <c r="DA50" s="42" t="str">
        <f>IF(AND(VLOOKUP($E$2,Theme_Ranges[],2,0)&lt;=BQ50,VLOOKUP($E$2,Theme_Ranges[],3,0)&gt;=BQ50),BQ50,"")</f>
        <v/>
      </c>
      <c r="DB50" s="42" t="str">
        <f>IF(AND(VLOOKUP($E$2,Theme_Ranges[],2,0)&lt;=BR50,VLOOKUP($E$2,Theme_Ranges[],3,0)&gt;=BR50),BR50,"")</f>
        <v/>
      </c>
      <c r="DC50" s="42" t="str">
        <f>IF(AND(VLOOKUP($E$2,Theme_Ranges[],2,0)&lt;=BS50,VLOOKUP($E$2,Theme_Ranges[],3,0)&gt;=BS50),BS50,"")</f>
        <v/>
      </c>
      <c r="DD50" s="42" t="str">
        <f>IF(AND(VLOOKUP($E$2,Theme_Ranges[],2,0)&lt;=BT50,VLOOKUP($E$2,Theme_Ranges[],3,0)&gt;=BT50),BT50,"")</f>
        <v/>
      </c>
      <c r="DE50" s="42" t="str">
        <f>IF(AND(VLOOKUP($E$2,Theme_Ranges[],2,0)&lt;=BU50,VLOOKUP($E$2,Theme_Ranges[],3,0)&gt;=BU50),BU50,"")</f>
        <v/>
      </c>
      <c r="DF50" s="42" t="str">
        <f>IF(AND(VLOOKUP($E$2,Theme_Ranges[],2,0)&lt;=BV50,VLOOKUP($E$2,Theme_Ranges[],3,0)&gt;=BV50),BV50,"")</f>
        <v/>
      </c>
      <c r="DG50" s="42" t="str">
        <f>IF(AND(VLOOKUP($E$2,Theme_Ranges[],2,0)&lt;=BW50,VLOOKUP($E$2,Theme_Ranges[],3,0)&gt;=BW50),BW50,"")</f>
        <v/>
      </c>
      <c r="DH50" s="42" t="str">
        <f>IF(AND(VLOOKUP($E$2,Theme_Ranges[],2,0)&lt;=BX50,VLOOKUP($E$2,Theme_Ranges[],3,0)&gt;=BX50),BX50,"")</f>
        <v/>
      </c>
      <c r="DI50" s="42" t="str">
        <f>IF(AND(VLOOKUP($E$2,Theme_Ranges[],2,0)&lt;=BY50,VLOOKUP($E$2,Theme_Ranges[],3,0)&gt;=BY50),BY50,"")</f>
        <v/>
      </c>
      <c r="DJ50" s="42" t="str">
        <f>IF(AND(VLOOKUP($E$2,Theme_Ranges[],2,0)&lt;=BZ50,VLOOKUP($E$2,Theme_Ranges[],3,0)&gt;=BZ50),BZ50,"")</f>
        <v/>
      </c>
      <c r="DK50" s="42" t="str">
        <f>IF(AND(VLOOKUP($E$2,Theme_Ranges[],2,0)&lt;=CA50,VLOOKUP($E$2,Theme_Ranges[],3,0)&gt;=CA50),CA50,"")</f>
        <v/>
      </c>
      <c r="DL50" s="42" t="str">
        <f>IF(AND(VLOOKUP($E$2,Theme_Ranges[],2,0)&lt;=CB50,VLOOKUP($E$2,Theme_Ranges[],3,0)&gt;=CB50),CB50,"")</f>
        <v/>
      </c>
      <c r="DM50" s="42" t="str">
        <f>IF(AND(VLOOKUP($E$2,Theme_Ranges[],2,0)&lt;=CC50,VLOOKUP($E$2,Theme_Ranges[],3,0)&gt;=CC50),CC50,"")</f>
        <v/>
      </c>
      <c r="DN50" s="42" t="str">
        <f>IF(AND(VLOOKUP($E$2,Theme_Ranges[],2,0)&lt;=CD50,VLOOKUP($E$2,Theme_Ranges[],3,0)&gt;=CD50),CD50,"")</f>
        <v/>
      </c>
      <c r="DO50" s="42" t="str">
        <f>IF(AND(VLOOKUP($E$2,Theme_Ranges[],2,0)&lt;=CE50,VLOOKUP($E$2,Theme_Ranges[],3,0)&gt;=CE50),CE50,"")</f>
        <v/>
      </c>
      <c r="DP50" s="42" t="str">
        <f>IF(AND(VLOOKUP($E$2,Theme_Ranges[],2,0)&lt;=CF50,VLOOKUP($E$2,Theme_Ranges[],3,0)&gt;=CF50),CF50,"")</f>
        <v/>
      </c>
      <c r="DQ50" s="42" t="str">
        <f>IF(AND(VLOOKUP($E$2,Theme_Ranges[],2,0)&lt;=CG50,VLOOKUP($E$2,Theme_Ranges[],3,0)&gt;=CG50),CG50,"")</f>
        <v/>
      </c>
      <c r="DR50" s="42" t="str">
        <f>IF(AND(VLOOKUP($E$2,Theme_Ranges[],2,0)&lt;=CH50,VLOOKUP($E$2,Theme_Ranges[],3,0)&gt;=CH50),CH50,"")</f>
        <v/>
      </c>
      <c r="DS50" s="42" t="str">
        <f>IF(AND(VLOOKUP($E$2,Theme_Ranges[],2,0)&lt;=CI50,VLOOKUP($E$2,Theme_Ranges[],3,0)&gt;=CI50),CI50,"")</f>
        <v/>
      </c>
      <c r="DT50" s="42" t="str">
        <f>IF(AND(VLOOKUP($E$2,Theme_Ranges[],2,0)&lt;=CJ50,VLOOKUP($E$2,Theme_Ranges[],3,0)&gt;=CJ50),CJ50,"")</f>
        <v/>
      </c>
    </row>
    <row r="51" spans="1:124" ht="19.2" x14ac:dyDescent="0.5">
      <c r="A51" s="38" t="str">
        <f t="shared" si="36"/>
        <v xml:space="preserve"> </v>
      </c>
      <c r="B51" s="39" t="str">
        <f>IF('Raw Data'!B46="","",'Raw Data'!B46)</f>
        <v/>
      </c>
      <c r="C51" s="39" t="str">
        <f>IF('Raw Data'!C46="","",'Raw Data'!C46)</f>
        <v/>
      </c>
      <c r="D51" s="39" t="str">
        <f>IF('Raw Data'!D46="","",'Raw Data'!D46)</f>
        <v/>
      </c>
      <c r="E51" s="39" t="str">
        <f>IF('Raw Data'!E46="","",'Raw Data'!E46)</f>
        <v/>
      </c>
      <c r="F51" s="71"/>
      <c r="G51" s="41" t="str">
        <f>IF(OR(IFERROR(AND(VLOOKUP($E$2,Theme_Ranges[],2,0)&lt;=BC51,VLOOKUP($E$2,Theme_Ranges[],3,0)&gt;=BC51),FALSE),IFERROR(AND(VLOOKUP($E$3,Theme_Ranges[],2,0)&lt;=BC51,VLOOKUP($E$3,Theme_Ranges[],3,0)&gt;=BC51),FALSE)),BC51,"")</f>
        <v/>
      </c>
      <c r="H51" s="41" t="str">
        <f>IF(OR(IFERROR(AND(VLOOKUP($E$2,Theme_Ranges[],2,0)&lt;=BD51,VLOOKUP($E$2,Theme_Ranges[],3,0)&gt;=BD51),FALSE),IFERROR(AND(VLOOKUP($E$3,Theme_Ranges[],2,0)&lt;=BD51,VLOOKUP($E$3,Theme_Ranges[],3,0)&gt;=BD51),FALSE)),BD51,"")</f>
        <v/>
      </c>
      <c r="I51" s="41" t="str">
        <f>IF(OR(IFERROR(AND(VLOOKUP($E$2,Theme_Ranges[],2,0)&lt;=BE51,VLOOKUP($E$2,Theme_Ranges[],3,0)&gt;=BE51),FALSE),IFERROR(AND(VLOOKUP($E$3,Theme_Ranges[],2,0)&lt;=BE51,VLOOKUP($E$3,Theme_Ranges[],3,0)&gt;=BE51),FALSE)),BE51,"")</f>
        <v/>
      </c>
      <c r="J51" s="41" t="str">
        <f>IF(OR(IFERROR(AND(VLOOKUP($E$2,Theme_Ranges[],2,0)&lt;=BF51,VLOOKUP($E$2,Theme_Ranges[],3,0)&gt;=BF51),FALSE),IFERROR(AND(VLOOKUP($E$3,Theme_Ranges[],2,0)&lt;=BF51,VLOOKUP($E$3,Theme_Ranges[],3,0)&gt;=BF51),FALSE)),BF51,"")</f>
        <v/>
      </c>
      <c r="K51" s="41" t="str">
        <f>IF(OR(IFERROR(AND(VLOOKUP($E$2,Theme_Ranges[],2,0)&lt;=BG51,VLOOKUP($E$2,Theme_Ranges[],3,0)&gt;=BG51),FALSE),IFERROR(AND(VLOOKUP($E$3,Theme_Ranges[],2,0)&lt;=BG51,VLOOKUP($E$3,Theme_Ranges[],3,0)&gt;=BG51),FALSE)),BG51,"")</f>
        <v/>
      </c>
      <c r="L51" s="41" t="str">
        <f>IF(OR(IFERROR(AND(VLOOKUP($E$2,Theme_Ranges[],2,0)&lt;=BH51,VLOOKUP($E$2,Theme_Ranges[],3,0)&gt;=BH51),FALSE),IFERROR(AND(VLOOKUP($E$3,Theme_Ranges[],2,0)&lt;=BH51,VLOOKUP($E$3,Theme_Ranges[],3,0)&gt;=BH51),FALSE)),BH51,"")</f>
        <v/>
      </c>
      <c r="M51" s="41" t="str">
        <f>IF(OR(IFERROR(AND(VLOOKUP($E$2,Theme_Ranges[],2,0)&lt;=BI51,VLOOKUP($E$2,Theme_Ranges[],3,0)&gt;=BI51),FALSE),IFERROR(AND(VLOOKUP($E$3,Theme_Ranges[],2,0)&lt;=BI51,VLOOKUP($E$3,Theme_Ranges[],3,0)&gt;=BI51),FALSE)),BI51,"")</f>
        <v/>
      </c>
      <c r="N51" s="41" t="str">
        <f>IF(OR(IFERROR(AND(VLOOKUP($E$2,Theme_Ranges[],2,0)&lt;=BJ51,VLOOKUP($E$2,Theme_Ranges[],3,0)&gt;=BJ51),FALSE),IFERROR(AND(VLOOKUP($E$3,Theme_Ranges[],2,0)&lt;=BJ51,VLOOKUP($E$3,Theme_Ranges[],3,0)&gt;=BJ51),FALSE)),BJ51,"")</f>
        <v/>
      </c>
      <c r="O51" s="41" t="str">
        <f>IF(OR(IFERROR(AND(VLOOKUP($E$2,Theme_Ranges[],2,0)&lt;=BK51,VLOOKUP($E$2,Theme_Ranges[],3,0)&gt;=BK51),FALSE),IFERROR(AND(VLOOKUP($E$3,Theme_Ranges[],2,0)&lt;=BK51,VLOOKUP($E$3,Theme_Ranges[],3,0)&gt;=BK51),FALSE)),BK51,"")</f>
        <v/>
      </c>
      <c r="P51" s="41" t="str">
        <f>IF(OR(IFERROR(AND(VLOOKUP($E$2,Theme_Ranges[],2,0)&lt;=BL51,VLOOKUP($E$2,Theme_Ranges[],3,0)&gt;=BL51),FALSE),IFERROR(AND(VLOOKUP($E$3,Theme_Ranges[],2,0)&lt;=BL51,VLOOKUP($E$3,Theme_Ranges[],3,0)&gt;=BL51),FALSE)),BL51,"")</f>
        <v/>
      </c>
      <c r="Q51" s="41" t="str">
        <f>IF(OR(IFERROR(AND(VLOOKUP($E$2,Theme_Ranges[],2,0)&lt;=BM51,VLOOKUP($E$2,Theme_Ranges[],3,0)&gt;=BM51),FALSE),IFERROR(AND(VLOOKUP($E$3,Theme_Ranges[],2,0)&lt;=BM51,VLOOKUP($E$3,Theme_Ranges[],3,0)&gt;=BM51),FALSE)),BM51,"")</f>
        <v/>
      </c>
      <c r="R51" s="41" t="str">
        <f>IF(OR(IFERROR(AND(VLOOKUP($E$2,Theme_Ranges[],2,0)&lt;=BN51,VLOOKUP($E$2,Theme_Ranges[],3,0)&gt;=BN51),FALSE),IFERROR(AND(VLOOKUP($E$3,Theme_Ranges[],2,0)&lt;=BN51,VLOOKUP($E$3,Theme_Ranges[],3,0)&gt;=BN51),FALSE)),BN51,"")</f>
        <v/>
      </c>
      <c r="S51" s="41" t="str">
        <f>IF(OR(IFERROR(AND(VLOOKUP($E$2,Theme_Ranges[],2,0)&lt;=BO51,VLOOKUP($E$2,Theme_Ranges[],3,0)&gt;=BO51),FALSE),IFERROR(AND(VLOOKUP($E$3,Theme_Ranges[],2,0)&lt;=BO51,VLOOKUP($E$3,Theme_Ranges[],3,0)&gt;=BO51),FALSE)),BO51,"")</f>
        <v/>
      </c>
      <c r="T51" s="41" t="str">
        <f>IF(OR(IFERROR(AND(VLOOKUP($E$2,Theme_Ranges[],2,0)&lt;=BP51,VLOOKUP($E$2,Theme_Ranges[],3,0)&gt;=BP51),FALSE),IFERROR(AND(VLOOKUP($E$3,Theme_Ranges[],2,0)&lt;=BP51,VLOOKUP($E$3,Theme_Ranges[],3,0)&gt;=BP51),FALSE)),BP51,"")</f>
        <v/>
      </c>
      <c r="U51" s="41" t="str">
        <f>IF(OR(IFERROR(AND(VLOOKUP($E$2,Theme_Ranges[],2,0)&lt;=BQ51,VLOOKUP($E$2,Theme_Ranges[],3,0)&gt;=BQ51),FALSE),IFERROR(AND(VLOOKUP($E$3,Theme_Ranges[],2,0)&lt;=BQ51,VLOOKUP($E$3,Theme_Ranges[],3,0)&gt;=BQ51),FALSE)),BQ51,"")</f>
        <v/>
      </c>
      <c r="V51" s="41" t="str">
        <f>IF(OR(IFERROR(AND(VLOOKUP($E$2,Theme_Ranges[],2,0)&lt;=BR51,VLOOKUP($E$2,Theme_Ranges[],3,0)&gt;=BR51),FALSE),IFERROR(AND(VLOOKUP($E$3,Theme_Ranges[],2,0)&lt;=BR51,VLOOKUP($E$3,Theme_Ranges[],3,0)&gt;=BR51),FALSE)),BR51,"")</f>
        <v/>
      </c>
      <c r="W51" s="41" t="str">
        <f>IF(OR(IFERROR(AND(VLOOKUP($E$2,Theme_Ranges[],2,0)&lt;=BS51,VLOOKUP($E$2,Theme_Ranges[],3,0)&gt;=BS51),FALSE),IFERROR(AND(VLOOKUP($E$3,Theme_Ranges[],2,0)&lt;=BS51,VLOOKUP($E$3,Theme_Ranges[],3,0)&gt;=BS51),FALSE)),BS51,"")</f>
        <v/>
      </c>
      <c r="X51" s="41" t="str">
        <f>IF(OR(IFERROR(AND(VLOOKUP($E$2,Theme_Ranges[],2,0)&lt;=BT51,VLOOKUP($E$2,Theme_Ranges[],3,0)&gt;=BT51),FALSE),IFERROR(AND(VLOOKUP($E$3,Theme_Ranges[],2,0)&lt;=BT51,VLOOKUP($E$3,Theme_Ranges[],3,0)&gt;=BT51),FALSE)),BT51,"")</f>
        <v/>
      </c>
      <c r="Y51" s="41" t="str">
        <f>IF(OR(IFERROR(AND(VLOOKUP($E$2,Theme_Ranges[],2,0)&lt;=BU51,VLOOKUP($E$2,Theme_Ranges[],3,0)&gt;=BU51),FALSE),IFERROR(AND(VLOOKUP($E$3,Theme_Ranges[],2,0)&lt;=BU51,VLOOKUP($E$3,Theme_Ranges[],3,0)&gt;=BU51),FALSE)),BU51,"")</f>
        <v/>
      </c>
      <c r="Z51" s="41" t="str">
        <f>IF(OR(IFERROR(AND(VLOOKUP($E$2,Theme_Ranges[],2,0)&lt;=BV51,VLOOKUP($E$2,Theme_Ranges[],3,0)&gt;=BV51),FALSE),IFERROR(AND(VLOOKUP($E$3,Theme_Ranges[],2,0)&lt;=BV51,VLOOKUP($E$3,Theme_Ranges[],3,0)&gt;=BV51),FALSE)),BV51,"")</f>
        <v/>
      </c>
      <c r="AA51" s="41" t="str">
        <f>IF(OR(IFERROR(AND(VLOOKUP($E$2,Theme_Ranges[],2,0)&lt;=BW51,VLOOKUP($E$2,Theme_Ranges[],3,0)&gt;=BW51),FALSE),IFERROR(AND(VLOOKUP($E$3,Theme_Ranges[],2,0)&lt;=BW51,VLOOKUP($E$3,Theme_Ranges[],3,0)&gt;=BW51),FALSE)),BW51,"")</f>
        <v/>
      </c>
      <c r="AB51" s="41" t="str">
        <f>IF(OR(IFERROR(AND(VLOOKUP($E$2,Theme_Ranges[],2,0)&lt;=BX51,VLOOKUP($E$2,Theme_Ranges[],3,0)&gt;=BX51),FALSE),IFERROR(AND(VLOOKUP($E$3,Theme_Ranges[],2,0)&lt;=BX51,VLOOKUP($E$3,Theme_Ranges[],3,0)&gt;=BX51),FALSE)),BX51,"")</f>
        <v/>
      </c>
      <c r="AC51" s="41" t="str">
        <f>IF(OR(IFERROR(AND(VLOOKUP($E$2,Theme_Ranges[],2,0)&lt;=BY51,VLOOKUP($E$2,Theme_Ranges[],3,0)&gt;=BY51),FALSE),IFERROR(AND(VLOOKUP($E$3,Theme_Ranges[],2,0)&lt;=BY51,VLOOKUP($E$3,Theme_Ranges[],3,0)&gt;=BY51),FALSE)),BY51,"")</f>
        <v/>
      </c>
      <c r="AD51" s="41" t="str">
        <f>IF(OR(IFERROR(AND(VLOOKUP($E$2,Theme_Ranges[],2,0)&lt;=BZ51,VLOOKUP($E$2,Theme_Ranges[],3,0)&gt;=BZ51),FALSE),IFERROR(AND(VLOOKUP($E$3,Theme_Ranges[],2,0)&lt;=BZ51,VLOOKUP($E$3,Theme_Ranges[],3,0)&gt;=BZ51),FALSE)),BZ51,"")</f>
        <v/>
      </c>
      <c r="AE51" s="41" t="str">
        <f>IF(OR(IFERROR(AND(VLOOKUP($E$2,Theme_Ranges[],2,0)&lt;=CA51,VLOOKUP($E$2,Theme_Ranges[],3,0)&gt;=CA51),FALSE),IFERROR(AND(VLOOKUP($E$3,Theme_Ranges[],2,0)&lt;=CA51,VLOOKUP($E$3,Theme_Ranges[],3,0)&gt;=CA51),FALSE)),CA51,"")</f>
        <v/>
      </c>
      <c r="AF51" s="41" t="str">
        <f>IF(OR(IFERROR(AND(VLOOKUP($E$2,Theme_Ranges[],2,0)&lt;=CB51,VLOOKUP($E$2,Theme_Ranges[],3,0)&gt;=CB51),FALSE),IFERROR(AND(VLOOKUP($E$3,Theme_Ranges[],2,0)&lt;=CB51,VLOOKUP($E$3,Theme_Ranges[],3,0)&gt;=CB51),FALSE)),CB51,"")</f>
        <v/>
      </c>
      <c r="AG51" s="41" t="str">
        <f>IF(OR(IFERROR(AND(VLOOKUP($E$2,Theme_Ranges[],2,0)&lt;=CC51,VLOOKUP($E$2,Theme_Ranges[],3,0)&gt;=CC51),FALSE),IFERROR(AND(VLOOKUP($E$3,Theme_Ranges[],2,0)&lt;=CC51,VLOOKUP($E$3,Theme_Ranges[],3,0)&gt;=CC51),FALSE)),CC51,"")</f>
        <v/>
      </c>
      <c r="AH51" s="41" t="str">
        <f>IF(OR(IFERROR(AND(VLOOKUP($E$2,Theme_Ranges[],2,0)&lt;=CD51,VLOOKUP($E$2,Theme_Ranges[],3,0)&gt;=CD51),FALSE),IFERROR(AND(VLOOKUP($E$3,Theme_Ranges[],2,0)&lt;=CD51,VLOOKUP($E$3,Theme_Ranges[],3,0)&gt;=CD51),FALSE)),CD51,"")</f>
        <v/>
      </c>
      <c r="AI51" s="41" t="str">
        <f>IF(OR(IFERROR(AND(VLOOKUP($E$2,Theme_Ranges[],2,0)&lt;=CE51,VLOOKUP($E$2,Theme_Ranges[],3,0)&gt;=CE51),FALSE),IFERROR(AND(VLOOKUP($E$3,Theme_Ranges[],2,0)&lt;=CE51,VLOOKUP($E$3,Theme_Ranges[],3,0)&gt;=CE51),FALSE)),CE51,"")</f>
        <v/>
      </c>
      <c r="AJ51" s="41" t="str">
        <f>IF(OR(IFERROR(AND(VLOOKUP($E$2,Theme_Ranges[],2,0)&lt;=CF51,VLOOKUP($E$2,Theme_Ranges[],3,0)&gt;=CF51),FALSE),IFERROR(AND(VLOOKUP($E$3,Theme_Ranges[],2,0)&lt;=CF51,VLOOKUP($E$3,Theme_Ranges[],3,0)&gt;=CF51),FALSE)),CF51,"")</f>
        <v/>
      </c>
      <c r="AK51" s="41" t="str">
        <f>IF(OR(IFERROR(AND(VLOOKUP($E$2,Theme_Ranges[],2,0)&lt;=CG51,VLOOKUP($E$2,Theme_Ranges[],3,0)&gt;=CG51),FALSE),IFERROR(AND(VLOOKUP($E$3,Theme_Ranges[],2,0)&lt;=CG51,VLOOKUP($E$3,Theme_Ranges[],3,0)&gt;=CG51),FALSE)),CG51,"")</f>
        <v/>
      </c>
      <c r="AL51" s="41" t="str">
        <f>IF(OR(IFERROR(AND(VLOOKUP($E$2,Theme_Ranges[],2,0)&lt;=CH51,VLOOKUP($E$2,Theme_Ranges[],3,0)&gt;=CH51),FALSE),IFERROR(AND(VLOOKUP($E$3,Theme_Ranges[],2,0)&lt;=CH51,VLOOKUP($E$3,Theme_Ranges[],3,0)&gt;=CH51),FALSE)),CH51,"")</f>
        <v/>
      </c>
      <c r="AM51" s="41" t="str">
        <f>IF(OR(IFERROR(AND(VLOOKUP($E$2,Theme_Ranges[],2,0)&lt;=CI51,VLOOKUP($E$2,Theme_Ranges[],3,0)&gt;=CI51),FALSE),IFERROR(AND(VLOOKUP($E$3,Theme_Ranges[],2,0)&lt;=CI51,VLOOKUP($E$3,Theme_Ranges[],3,0)&gt;=CI51),FALSE)),CI51,"")</f>
        <v/>
      </c>
      <c r="AN51" s="41" t="str">
        <f>IF(OR(IFERROR(AND(VLOOKUP($E$2,Theme_Ranges[],2,0)&lt;=CJ51,VLOOKUP($E$2,Theme_Ranges[],3,0)&gt;=CJ51),FALSE),IFERROR(AND(VLOOKUP($E$3,Theme_Ranges[],2,0)&lt;=CJ51,VLOOKUP($E$3,Theme_Ranges[],3,0)&gt;=CJ51),FALSE)),CJ51,"")</f>
        <v/>
      </c>
      <c r="AO51" s="79"/>
      <c r="AP51" s="49" t="str">
        <f t="shared" si="46"/>
        <v/>
      </c>
      <c r="AQ51" s="50" t="str">
        <f t="shared" si="47"/>
        <v/>
      </c>
      <c r="AR51" s="50" t="str">
        <f t="shared" si="48"/>
        <v/>
      </c>
      <c r="AS51" s="51" t="str">
        <f t="shared" si="49"/>
        <v/>
      </c>
      <c r="AT51" s="40"/>
      <c r="AU51" s="40"/>
      <c r="AV51" s="5">
        <f>VLOOKUP($AV$8,Theme_Ranges[],3,0)</f>
        <v>5</v>
      </c>
      <c r="AW51" s="5">
        <f t="shared" si="50"/>
        <v>0</v>
      </c>
      <c r="AX51" s="5">
        <f t="shared" si="51"/>
        <v>0</v>
      </c>
      <c r="AY51" s="5">
        <f t="shared" si="52"/>
        <v>0</v>
      </c>
      <c r="AZ51" s="5">
        <f t="shared" si="53"/>
        <v>0</v>
      </c>
      <c r="BA51" s="5">
        <f t="shared" si="54"/>
        <v>0</v>
      </c>
      <c r="BB51" s="40"/>
      <c r="BC51" s="42" t="str">
        <f>IF($D51="","",VLOOKUP($A51&amp;G$6,Data_Table_1[[Full Name Theme Conc]:[Theme Ranking]],8,0))</f>
        <v/>
      </c>
      <c r="BD51" s="42" t="str">
        <f>IF($D51="","",VLOOKUP($A51&amp;H$6,Data_Table_1[[Full Name Theme Conc]:[Theme Ranking]],8,0))</f>
        <v/>
      </c>
      <c r="BE51" s="42" t="str">
        <f>IF($D51="","",VLOOKUP($A51&amp;I$6,Data_Table_1[[Full Name Theme Conc]:[Theme Ranking]],8,0))</f>
        <v/>
      </c>
      <c r="BF51" s="42" t="str">
        <f>IF($D51="","",VLOOKUP($A51&amp;J$6,Data_Table_1[[Full Name Theme Conc]:[Theme Ranking]],8,0))</f>
        <v/>
      </c>
      <c r="BG51" s="42" t="str">
        <f>IF($D51="","",VLOOKUP($A51&amp;K$6,Data_Table_1[[Full Name Theme Conc]:[Theme Ranking]],8,0))</f>
        <v/>
      </c>
      <c r="BH51" s="42" t="str">
        <f>IF($D51="","",VLOOKUP($A51&amp;L$6,Data_Table_1[[Full Name Theme Conc]:[Theme Ranking]],8,0))</f>
        <v/>
      </c>
      <c r="BI51" s="42" t="str">
        <f>IF($D51="","",VLOOKUP($A51&amp;M$6,Data_Table_1[[Full Name Theme Conc]:[Theme Ranking]],8,0))</f>
        <v/>
      </c>
      <c r="BJ51" s="42" t="str">
        <f>IF($D51="","",VLOOKUP($A51&amp;N$6,Data_Table_1[[Full Name Theme Conc]:[Theme Ranking]],8,0))</f>
        <v/>
      </c>
      <c r="BK51" s="42" t="str">
        <f>IF($D51="","",VLOOKUP($A51&amp;O$6,Data_Table_1[[Full Name Theme Conc]:[Theme Ranking]],8,0))</f>
        <v/>
      </c>
      <c r="BL51" s="42" t="str">
        <f>IF($D51="","",VLOOKUP($A51&amp;P$6,Data_Table_1[[Full Name Theme Conc]:[Theme Ranking]],8,0))</f>
        <v/>
      </c>
      <c r="BM51" s="42" t="str">
        <f>IF($D51="","",VLOOKUP($A51&amp;Q$6,Data_Table_1[[Full Name Theme Conc]:[Theme Ranking]],8,0))</f>
        <v/>
      </c>
      <c r="BN51" s="42" t="str">
        <f>IF($D51="","",VLOOKUP($A51&amp;R$6,Data_Table_1[[Full Name Theme Conc]:[Theme Ranking]],8,0))</f>
        <v/>
      </c>
      <c r="BO51" s="42" t="str">
        <f>IF($D51="","",VLOOKUP($A51&amp;S$6,Data_Table_1[[Full Name Theme Conc]:[Theme Ranking]],8,0))</f>
        <v/>
      </c>
      <c r="BP51" s="42" t="str">
        <f>IF($D51="","",VLOOKUP($A51&amp;T$6,Data_Table_1[[Full Name Theme Conc]:[Theme Ranking]],8,0))</f>
        <v/>
      </c>
      <c r="BQ51" s="42" t="str">
        <f>IF($D51="","",VLOOKUP($A51&amp;U$6,Data_Table_1[[Full Name Theme Conc]:[Theme Ranking]],8,0))</f>
        <v/>
      </c>
      <c r="BR51" s="42" t="str">
        <f>IF($D51="","",VLOOKUP($A51&amp;V$6,Data_Table_1[[Full Name Theme Conc]:[Theme Ranking]],8,0))</f>
        <v/>
      </c>
      <c r="BS51" s="42" t="str">
        <f>IF($D51="","",VLOOKUP($A51&amp;W$6,Data_Table_1[[Full Name Theme Conc]:[Theme Ranking]],8,0))</f>
        <v/>
      </c>
      <c r="BT51" s="42" t="str">
        <f>IF($D51="","",VLOOKUP($A51&amp;X$6,Data_Table_1[[Full Name Theme Conc]:[Theme Ranking]],8,0))</f>
        <v/>
      </c>
      <c r="BU51" s="42" t="str">
        <f>IF($D51="","",VLOOKUP($A51&amp;Y$6,Data_Table_1[[Full Name Theme Conc]:[Theme Ranking]],8,0))</f>
        <v/>
      </c>
      <c r="BV51" s="42" t="str">
        <f>IF($D51="","",VLOOKUP($A51&amp;Z$6,Data_Table_1[[Full Name Theme Conc]:[Theme Ranking]],8,0))</f>
        <v/>
      </c>
      <c r="BW51" s="42" t="str">
        <f>IF($D51="","",VLOOKUP($A51&amp;AA$6,Data_Table_1[[Full Name Theme Conc]:[Theme Ranking]],8,0))</f>
        <v/>
      </c>
      <c r="BX51" s="42" t="str">
        <f>IF($D51="","",VLOOKUP($A51&amp;AB$6,Data_Table_1[[Full Name Theme Conc]:[Theme Ranking]],8,0))</f>
        <v/>
      </c>
      <c r="BY51" s="42" t="str">
        <f>IF($D51="","",VLOOKUP($A51&amp;AC$6,Data_Table_1[[Full Name Theme Conc]:[Theme Ranking]],8,0))</f>
        <v/>
      </c>
      <c r="BZ51" s="42" t="str">
        <f>IF($D51="","",VLOOKUP($A51&amp;AD$6,Data_Table_1[[Full Name Theme Conc]:[Theme Ranking]],8,0))</f>
        <v/>
      </c>
      <c r="CA51" s="42" t="str">
        <f>IF($D51="","",VLOOKUP($A51&amp;AE$6,Data_Table_1[[Full Name Theme Conc]:[Theme Ranking]],8,0))</f>
        <v/>
      </c>
      <c r="CB51" s="42" t="str">
        <f>IF($D51="","",VLOOKUP($A51&amp;AF$6,Data_Table_1[[Full Name Theme Conc]:[Theme Ranking]],8,0))</f>
        <v/>
      </c>
      <c r="CC51" s="42" t="str">
        <f>IF($D51="","",VLOOKUP($A51&amp;AG$6,Data_Table_1[[Full Name Theme Conc]:[Theme Ranking]],8,0))</f>
        <v/>
      </c>
      <c r="CD51" s="42" t="str">
        <f>IF($D51="","",VLOOKUP($A51&amp;AH$6,Data_Table_1[[Full Name Theme Conc]:[Theme Ranking]],8,0))</f>
        <v/>
      </c>
      <c r="CE51" s="42" t="str">
        <f>IF($D51="","",VLOOKUP($A51&amp;AI$6,Data_Table_1[[Full Name Theme Conc]:[Theme Ranking]],8,0))</f>
        <v/>
      </c>
      <c r="CF51" s="42" t="str">
        <f>IF($D51="","",VLOOKUP($A51&amp;AJ$6,Data_Table_1[[Full Name Theme Conc]:[Theme Ranking]],8,0))</f>
        <v/>
      </c>
      <c r="CG51" s="42" t="str">
        <f>IF($D51="","",VLOOKUP($A51&amp;AK$6,Data_Table_1[[Full Name Theme Conc]:[Theme Ranking]],8,0))</f>
        <v/>
      </c>
      <c r="CH51" s="42" t="str">
        <f>IF($D51="","",VLOOKUP($A51&amp;AL$6,Data_Table_1[[Full Name Theme Conc]:[Theme Ranking]],8,0))</f>
        <v/>
      </c>
      <c r="CI51" s="42" t="str">
        <f>IF($D51="","",VLOOKUP($A51&amp;AM$6,Data_Table_1[[Full Name Theme Conc]:[Theme Ranking]],8,0))</f>
        <v/>
      </c>
      <c r="CJ51" s="42" t="str">
        <f>IF($D51="","",VLOOKUP($A51&amp;AN$6,Data_Table_1[[Full Name Theme Conc]:[Theme Ranking]],8,0))</f>
        <v/>
      </c>
      <c r="CM51" s="42" t="str">
        <f>IF(AND(VLOOKUP($E$2,Theme_Ranges[],2,0)&lt;=BC51,VLOOKUP($E$2,Theme_Ranges[],3,0)&gt;=BC51),BC51,"")</f>
        <v/>
      </c>
      <c r="CN51" s="42" t="str">
        <f>IF(AND(VLOOKUP($E$2,Theme_Ranges[],2,0)&lt;=BD51,VLOOKUP($E$2,Theme_Ranges[],3,0)&gt;=BD51),BD51,"")</f>
        <v/>
      </c>
      <c r="CO51" s="42" t="str">
        <f>IF(AND(VLOOKUP($E$2,Theme_Ranges[],2,0)&lt;=BE51,VLOOKUP($E$2,Theme_Ranges[],3,0)&gt;=BE51),BE51,"")</f>
        <v/>
      </c>
      <c r="CP51" s="42" t="str">
        <f>IF(AND(VLOOKUP($E$2,Theme_Ranges[],2,0)&lt;=BF51,VLOOKUP($E$2,Theme_Ranges[],3,0)&gt;=BF51),BF51,"")</f>
        <v/>
      </c>
      <c r="CQ51" s="42" t="str">
        <f>IF(AND(VLOOKUP($E$2,Theme_Ranges[],2,0)&lt;=BG51,VLOOKUP($E$2,Theme_Ranges[],3,0)&gt;=BG51),BG51,"")</f>
        <v/>
      </c>
      <c r="CR51" s="42" t="str">
        <f>IF(AND(VLOOKUP($E$2,Theme_Ranges[],2,0)&lt;=BH51,VLOOKUP($E$2,Theme_Ranges[],3,0)&gt;=BH51),BH51,"")</f>
        <v/>
      </c>
      <c r="CS51" s="42" t="str">
        <f>IF(AND(VLOOKUP($E$2,Theme_Ranges[],2,0)&lt;=BI51,VLOOKUP($E$2,Theme_Ranges[],3,0)&gt;=BI51),BI51,"")</f>
        <v/>
      </c>
      <c r="CT51" s="42" t="str">
        <f>IF(AND(VLOOKUP($E$2,Theme_Ranges[],2,0)&lt;=BJ51,VLOOKUP($E$2,Theme_Ranges[],3,0)&gt;=BJ51),BJ51,"")</f>
        <v/>
      </c>
      <c r="CU51" s="42" t="str">
        <f>IF(AND(VLOOKUP($E$2,Theme_Ranges[],2,0)&lt;=BK51,VLOOKUP($E$2,Theme_Ranges[],3,0)&gt;=BK51),BK51,"")</f>
        <v/>
      </c>
      <c r="CV51" s="42" t="str">
        <f>IF(AND(VLOOKUP($E$2,Theme_Ranges[],2,0)&lt;=BL51,VLOOKUP($E$2,Theme_Ranges[],3,0)&gt;=BL51),BL51,"")</f>
        <v/>
      </c>
      <c r="CW51" s="42" t="str">
        <f>IF(AND(VLOOKUP($E$2,Theme_Ranges[],2,0)&lt;=BM51,VLOOKUP($E$2,Theme_Ranges[],3,0)&gt;=BM51),BM51,"")</f>
        <v/>
      </c>
      <c r="CX51" s="42" t="str">
        <f>IF(AND(VLOOKUP($E$2,Theme_Ranges[],2,0)&lt;=BN51,VLOOKUP($E$2,Theme_Ranges[],3,0)&gt;=BN51),BN51,"")</f>
        <v/>
      </c>
      <c r="CY51" s="42" t="str">
        <f>IF(AND(VLOOKUP($E$2,Theme_Ranges[],2,0)&lt;=BO51,VLOOKUP($E$2,Theme_Ranges[],3,0)&gt;=BO51),BO51,"")</f>
        <v/>
      </c>
      <c r="CZ51" s="42" t="str">
        <f>IF(AND(VLOOKUP($E$2,Theme_Ranges[],2,0)&lt;=BP51,VLOOKUP($E$2,Theme_Ranges[],3,0)&gt;=BP51),BP51,"")</f>
        <v/>
      </c>
      <c r="DA51" s="42" t="str">
        <f>IF(AND(VLOOKUP($E$2,Theme_Ranges[],2,0)&lt;=BQ51,VLOOKUP($E$2,Theme_Ranges[],3,0)&gt;=BQ51),BQ51,"")</f>
        <v/>
      </c>
      <c r="DB51" s="42" t="str">
        <f>IF(AND(VLOOKUP($E$2,Theme_Ranges[],2,0)&lt;=BR51,VLOOKUP($E$2,Theme_Ranges[],3,0)&gt;=BR51),BR51,"")</f>
        <v/>
      </c>
      <c r="DC51" s="42" t="str">
        <f>IF(AND(VLOOKUP($E$2,Theme_Ranges[],2,0)&lt;=BS51,VLOOKUP($E$2,Theme_Ranges[],3,0)&gt;=BS51),BS51,"")</f>
        <v/>
      </c>
      <c r="DD51" s="42" t="str">
        <f>IF(AND(VLOOKUP($E$2,Theme_Ranges[],2,0)&lt;=BT51,VLOOKUP($E$2,Theme_Ranges[],3,0)&gt;=BT51),BT51,"")</f>
        <v/>
      </c>
      <c r="DE51" s="42" t="str">
        <f>IF(AND(VLOOKUP($E$2,Theme_Ranges[],2,0)&lt;=BU51,VLOOKUP($E$2,Theme_Ranges[],3,0)&gt;=BU51),BU51,"")</f>
        <v/>
      </c>
      <c r="DF51" s="42" t="str">
        <f>IF(AND(VLOOKUP($E$2,Theme_Ranges[],2,0)&lt;=BV51,VLOOKUP($E$2,Theme_Ranges[],3,0)&gt;=BV51),BV51,"")</f>
        <v/>
      </c>
      <c r="DG51" s="42" t="str">
        <f>IF(AND(VLOOKUP($E$2,Theme_Ranges[],2,0)&lt;=BW51,VLOOKUP($E$2,Theme_Ranges[],3,0)&gt;=BW51),BW51,"")</f>
        <v/>
      </c>
      <c r="DH51" s="42" t="str">
        <f>IF(AND(VLOOKUP($E$2,Theme_Ranges[],2,0)&lt;=BX51,VLOOKUP($E$2,Theme_Ranges[],3,0)&gt;=BX51),BX51,"")</f>
        <v/>
      </c>
      <c r="DI51" s="42" t="str">
        <f>IF(AND(VLOOKUP($E$2,Theme_Ranges[],2,0)&lt;=BY51,VLOOKUP($E$2,Theme_Ranges[],3,0)&gt;=BY51),BY51,"")</f>
        <v/>
      </c>
      <c r="DJ51" s="42" t="str">
        <f>IF(AND(VLOOKUP($E$2,Theme_Ranges[],2,0)&lt;=BZ51,VLOOKUP($E$2,Theme_Ranges[],3,0)&gt;=BZ51),BZ51,"")</f>
        <v/>
      </c>
      <c r="DK51" s="42" t="str">
        <f>IF(AND(VLOOKUP($E$2,Theme_Ranges[],2,0)&lt;=CA51,VLOOKUP($E$2,Theme_Ranges[],3,0)&gt;=CA51),CA51,"")</f>
        <v/>
      </c>
      <c r="DL51" s="42" t="str">
        <f>IF(AND(VLOOKUP($E$2,Theme_Ranges[],2,0)&lt;=CB51,VLOOKUP($E$2,Theme_Ranges[],3,0)&gt;=CB51),CB51,"")</f>
        <v/>
      </c>
      <c r="DM51" s="42" t="str">
        <f>IF(AND(VLOOKUP($E$2,Theme_Ranges[],2,0)&lt;=CC51,VLOOKUP($E$2,Theme_Ranges[],3,0)&gt;=CC51),CC51,"")</f>
        <v/>
      </c>
      <c r="DN51" s="42" t="str">
        <f>IF(AND(VLOOKUP($E$2,Theme_Ranges[],2,0)&lt;=CD51,VLOOKUP($E$2,Theme_Ranges[],3,0)&gt;=CD51),CD51,"")</f>
        <v/>
      </c>
      <c r="DO51" s="42" t="str">
        <f>IF(AND(VLOOKUP($E$2,Theme_Ranges[],2,0)&lt;=CE51,VLOOKUP($E$2,Theme_Ranges[],3,0)&gt;=CE51),CE51,"")</f>
        <v/>
      </c>
      <c r="DP51" s="42" t="str">
        <f>IF(AND(VLOOKUP($E$2,Theme_Ranges[],2,0)&lt;=CF51,VLOOKUP($E$2,Theme_Ranges[],3,0)&gt;=CF51),CF51,"")</f>
        <v/>
      </c>
      <c r="DQ51" s="42" t="str">
        <f>IF(AND(VLOOKUP($E$2,Theme_Ranges[],2,0)&lt;=CG51,VLOOKUP($E$2,Theme_Ranges[],3,0)&gt;=CG51),CG51,"")</f>
        <v/>
      </c>
      <c r="DR51" s="42" t="str">
        <f>IF(AND(VLOOKUP($E$2,Theme_Ranges[],2,0)&lt;=CH51,VLOOKUP($E$2,Theme_Ranges[],3,0)&gt;=CH51),CH51,"")</f>
        <v/>
      </c>
      <c r="DS51" s="42" t="str">
        <f>IF(AND(VLOOKUP($E$2,Theme_Ranges[],2,0)&lt;=CI51,VLOOKUP($E$2,Theme_Ranges[],3,0)&gt;=CI51),CI51,"")</f>
        <v/>
      </c>
      <c r="DT51" s="42" t="str">
        <f>IF(AND(VLOOKUP($E$2,Theme_Ranges[],2,0)&lt;=CJ51,VLOOKUP($E$2,Theme_Ranges[],3,0)&gt;=CJ51),CJ51,"")</f>
        <v/>
      </c>
    </row>
    <row r="52" spans="1:124" ht="19.2" x14ac:dyDescent="0.5">
      <c r="A52" s="38" t="str">
        <f t="shared" si="36"/>
        <v xml:space="preserve"> </v>
      </c>
      <c r="B52" s="39" t="str">
        <f>IF('Raw Data'!B47="","",'Raw Data'!B47)</f>
        <v/>
      </c>
      <c r="C52" s="39" t="str">
        <f>IF('Raw Data'!C47="","",'Raw Data'!C47)</f>
        <v/>
      </c>
      <c r="D52" s="39" t="str">
        <f>IF('Raw Data'!D47="","",'Raw Data'!D47)</f>
        <v/>
      </c>
      <c r="E52" s="39" t="str">
        <f>IF('Raw Data'!E47="","",'Raw Data'!E47)</f>
        <v/>
      </c>
      <c r="F52" s="71"/>
      <c r="G52" s="41" t="str">
        <f>IF(OR(IFERROR(AND(VLOOKUP($E$2,Theme_Ranges[],2,0)&lt;=BC52,VLOOKUP($E$2,Theme_Ranges[],3,0)&gt;=BC52),FALSE),IFERROR(AND(VLOOKUP($E$3,Theme_Ranges[],2,0)&lt;=BC52,VLOOKUP($E$3,Theme_Ranges[],3,0)&gt;=BC52),FALSE)),BC52,"")</f>
        <v/>
      </c>
      <c r="H52" s="41" t="str">
        <f>IF(OR(IFERROR(AND(VLOOKUP($E$2,Theme_Ranges[],2,0)&lt;=BD52,VLOOKUP($E$2,Theme_Ranges[],3,0)&gt;=BD52),FALSE),IFERROR(AND(VLOOKUP($E$3,Theme_Ranges[],2,0)&lt;=BD52,VLOOKUP($E$3,Theme_Ranges[],3,0)&gt;=BD52),FALSE)),BD52,"")</f>
        <v/>
      </c>
      <c r="I52" s="41" t="str">
        <f>IF(OR(IFERROR(AND(VLOOKUP($E$2,Theme_Ranges[],2,0)&lt;=BE52,VLOOKUP($E$2,Theme_Ranges[],3,0)&gt;=BE52),FALSE),IFERROR(AND(VLOOKUP($E$3,Theme_Ranges[],2,0)&lt;=BE52,VLOOKUP($E$3,Theme_Ranges[],3,0)&gt;=BE52),FALSE)),BE52,"")</f>
        <v/>
      </c>
      <c r="J52" s="41" t="str">
        <f>IF(OR(IFERROR(AND(VLOOKUP($E$2,Theme_Ranges[],2,0)&lt;=BF52,VLOOKUP($E$2,Theme_Ranges[],3,0)&gt;=BF52),FALSE),IFERROR(AND(VLOOKUP($E$3,Theme_Ranges[],2,0)&lt;=BF52,VLOOKUP($E$3,Theme_Ranges[],3,0)&gt;=BF52),FALSE)),BF52,"")</f>
        <v/>
      </c>
      <c r="K52" s="41" t="str">
        <f>IF(OR(IFERROR(AND(VLOOKUP($E$2,Theme_Ranges[],2,0)&lt;=BG52,VLOOKUP($E$2,Theme_Ranges[],3,0)&gt;=BG52),FALSE),IFERROR(AND(VLOOKUP($E$3,Theme_Ranges[],2,0)&lt;=BG52,VLOOKUP($E$3,Theme_Ranges[],3,0)&gt;=BG52),FALSE)),BG52,"")</f>
        <v/>
      </c>
      <c r="L52" s="41" t="str">
        <f>IF(OR(IFERROR(AND(VLOOKUP($E$2,Theme_Ranges[],2,0)&lt;=BH52,VLOOKUP($E$2,Theme_Ranges[],3,0)&gt;=BH52),FALSE),IFERROR(AND(VLOOKUP($E$3,Theme_Ranges[],2,0)&lt;=BH52,VLOOKUP($E$3,Theme_Ranges[],3,0)&gt;=BH52),FALSE)),BH52,"")</f>
        <v/>
      </c>
      <c r="M52" s="41" t="str">
        <f>IF(OR(IFERROR(AND(VLOOKUP($E$2,Theme_Ranges[],2,0)&lt;=BI52,VLOOKUP($E$2,Theme_Ranges[],3,0)&gt;=BI52),FALSE),IFERROR(AND(VLOOKUP($E$3,Theme_Ranges[],2,0)&lt;=BI52,VLOOKUP($E$3,Theme_Ranges[],3,0)&gt;=BI52),FALSE)),BI52,"")</f>
        <v/>
      </c>
      <c r="N52" s="41" t="str">
        <f>IF(OR(IFERROR(AND(VLOOKUP($E$2,Theme_Ranges[],2,0)&lt;=BJ52,VLOOKUP($E$2,Theme_Ranges[],3,0)&gt;=BJ52),FALSE),IFERROR(AND(VLOOKUP($E$3,Theme_Ranges[],2,0)&lt;=BJ52,VLOOKUP($E$3,Theme_Ranges[],3,0)&gt;=BJ52),FALSE)),BJ52,"")</f>
        <v/>
      </c>
      <c r="O52" s="41" t="str">
        <f>IF(OR(IFERROR(AND(VLOOKUP($E$2,Theme_Ranges[],2,0)&lt;=BK52,VLOOKUP($E$2,Theme_Ranges[],3,0)&gt;=BK52),FALSE),IFERROR(AND(VLOOKUP($E$3,Theme_Ranges[],2,0)&lt;=BK52,VLOOKUP($E$3,Theme_Ranges[],3,0)&gt;=BK52),FALSE)),BK52,"")</f>
        <v/>
      </c>
      <c r="P52" s="41" t="str">
        <f>IF(OR(IFERROR(AND(VLOOKUP($E$2,Theme_Ranges[],2,0)&lt;=BL52,VLOOKUP($E$2,Theme_Ranges[],3,0)&gt;=BL52),FALSE),IFERROR(AND(VLOOKUP($E$3,Theme_Ranges[],2,0)&lt;=BL52,VLOOKUP($E$3,Theme_Ranges[],3,0)&gt;=BL52),FALSE)),BL52,"")</f>
        <v/>
      </c>
      <c r="Q52" s="41" t="str">
        <f>IF(OR(IFERROR(AND(VLOOKUP($E$2,Theme_Ranges[],2,0)&lt;=BM52,VLOOKUP($E$2,Theme_Ranges[],3,0)&gt;=BM52),FALSE),IFERROR(AND(VLOOKUP($E$3,Theme_Ranges[],2,0)&lt;=BM52,VLOOKUP($E$3,Theme_Ranges[],3,0)&gt;=BM52),FALSE)),BM52,"")</f>
        <v/>
      </c>
      <c r="R52" s="41" t="str">
        <f>IF(OR(IFERROR(AND(VLOOKUP($E$2,Theme_Ranges[],2,0)&lt;=BN52,VLOOKUP($E$2,Theme_Ranges[],3,0)&gt;=BN52),FALSE),IFERROR(AND(VLOOKUP($E$3,Theme_Ranges[],2,0)&lt;=BN52,VLOOKUP($E$3,Theme_Ranges[],3,0)&gt;=BN52),FALSE)),BN52,"")</f>
        <v/>
      </c>
      <c r="S52" s="41" t="str">
        <f>IF(OR(IFERROR(AND(VLOOKUP($E$2,Theme_Ranges[],2,0)&lt;=BO52,VLOOKUP($E$2,Theme_Ranges[],3,0)&gt;=BO52),FALSE),IFERROR(AND(VLOOKUP($E$3,Theme_Ranges[],2,0)&lt;=BO52,VLOOKUP($E$3,Theme_Ranges[],3,0)&gt;=BO52),FALSE)),BO52,"")</f>
        <v/>
      </c>
      <c r="T52" s="41" t="str">
        <f>IF(OR(IFERROR(AND(VLOOKUP($E$2,Theme_Ranges[],2,0)&lt;=BP52,VLOOKUP($E$2,Theme_Ranges[],3,0)&gt;=BP52),FALSE),IFERROR(AND(VLOOKUP($E$3,Theme_Ranges[],2,0)&lt;=BP52,VLOOKUP($E$3,Theme_Ranges[],3,0)&gt;=BP52),FALSE)),BP52,"")</f>
        <v/>
      </c>
      <c r="U52" s="41" t="str">
        <f>IF(OR(IFERROR(AND(VLOOKUP($E$2,Theme_Ranges[],2,0)&lt;=BQ52,VLOOKUP($E$2,Theme_Ranges[],3,0)&gt;=BQ52),FALSE),IFERROR(AND(VLOOKUP($E$3,Theme_Ranges[],2,0)&lt;=BQ52,VLOOKUP($E$3,Theme_Ranges[],3,0)&gt;=BQ52),FALSE)),BQ52,"")</f>
        <v/>
      </c>
      <c r="V52" s="41" t="str">
        <f>IF(OR(IFERROR(AND(VLOOKUP($E$2,Theme_Ranges[],2,0)&lt;=BR52,VLOOKUP($E$2,Theme_Ranges[],3,0)&gt;=BR52),FALSE),IFERROR(AND(VLOOKUP($E$3,Theme_Ranges[],2,0)&lt;=BR52,VLOOKUP($E$3,Theme_Ranges[],3,0)&gt;=BR52),FALSE)),BR52,"")</f>
        <v/>
      </c>
      <c r="W52" s="41" t="str">
        <f>IF(OR(IFERROR(AND(VLOOKUP($E$2,Theme_Ranges[],2,0)&lt;=BS52,VLOOKUP($E$2,Theme_Ranges[],3,0)&gt;=BS52),FALSE),IFERROR(AND(VLOOKUP($E$3,Theme_Ranges[],2,0)&lt;=BS52,VLOOKUP($E$3,Theme_Ranges[],3,0)&gt;=BS52),FALSE)),BS52,"")</f>
        <v/>
      </c>
      <c r="X52" s="41" t="str">
        <f>IF(OR(IFERROR(AND(VLOOKUP($E$2,Theme_Ranges[],2,0)&lt;=BT52,VLOOKUP($E$2,Theme_Ranges[],3,0)&gt;=BT52),FALSE),IFERROR(AND(VLOOKUP($E$3,Theme_Ranges[],2,0)&lt;=BT52,VLOOKUP($E$3,Theme_Ranges[],3,0)&gt;=BT52),FALSE)),BT52,"")</f>
        <v/>
      </c>
      <c r="Y52" s="41" t="str">
        <f>IF(OR(IFERROR(AND(VLOOKUP($E$2,Theme_Ranges[],2,0)&lt;=BU52,VLOOKUP($E$2,Theme_Ranges[],3,0)&gt;=BU52),FALSE),IFERROR(AND(VLOOKUP($E$3,Theme_Ranges[],2,0)&lt;=BU52,VLOOKUP($E$3,Theme_Ranges[],3,0)&gt;=BU52),FALSE)),BU52,"")</f>
        <v/>
      </c>
      <c r="Z52" s="41" t="str">
        <f>IF(OR(IFERROR(AND(VLOOKUP($E$2,Theme_Ranges[],2,0)&lt;=BV52,VLOOKUP($E$2,Theme_Ranges[],3,0)&gt;=BV52),FALSE),IFERROR(AND(VLOOKUP($E$3,Theme_Ranges[],2,0)&lt;=BV52,VLOOKUP($E$3,Theme_Ranges[],3,0)&gt;=BV52),FALSE)),BV52,"")</f>
        <v/>
      </c>
      <c r="AA52" s="41" t="str">
        <f>IF(OR(IFERROR(AND(VLOOKUP($E$2,Theme_Ranges[],2,0)&lt;=BW52,VLOOKUP($E$2,Theme_Ranges[],3,0)&gt;=BW52),FALSE),IFERROR(AND(VLOOKUP($E$3,Theme_Ranges[],2,0)&lt;=BW52,VLOOKUP($E$3,Theme_Ranges[],3,0)&gt;=BW52),FALSE)),BW52,"")</f>
        <v/>
      </c>
      <c r="AB52" s="41" t="str">
        <f>IF(OR(IFERROR(AND(VLOOKUP($E$2,Theme_Ranges[],2,0)&lt;=BX52,VLOOKUP($E$2,Theme_Ranges[],3,0)&gt;=BX52),FALSE),IFERROR(AND(VLOOKUP($E$3,Theme_Ranges[],2,0)&lt;=BX52,VLOOKUP($E$3,Theme_Ranges[],3,0)&gt;=BX52),FALSE)),BX52,"")</f>
        <v/>
      </c>
      <c r="AC52" s="41" t="str">
        <f>IF(OR(IFERROR(AND(VLOOKUP($E$2,Theme_Ranges[],2,0)&lt;=BY52,VLOOKUP($E$2,Theme_Ranges[],3,0)&gt;=BY52),FALSE),IFERROR(AND(VLOOKUP($E$3,Theme_Ranges[],2,0)&lt;=BY52,VLOOKUP($E$3,Theme_Ranges[],3,0)&gt;=BY52),FALSE)),BY52,"")</f>
        <v/>
      </c>
      <c r="AD52" s="41" t="str">
        <f>IF(OR(IFERROR(AND(VLOOKUP($E$2,Theme_Ranges[],2,0)&lt;=BZ52,VLOOKUP($E$2,Theme_Ranges[],3,0)&gt;=BZ52),FALSE),IFERROR(AND(VLOOKUP($E$3,Theme_Ranges[],2,0)&lt;=BZ52,VLOOKUP($E$3,Theme_Ranges[],3,0)&gt;=BZ52),FALSE)),BZ52,"")</f>
        <v/>
      </c>
      <c r="AE52" s="41" t="str">
        <f>IF(OR(IFERROR(AND(VLOOKUP($E$2,Theme_Ranges[],2,0)&lt;=CA52,VLOOKUP($E$2,Theme_Ranges[],3,0)&gt;=CA52),FALSE),IFERROR(AND(VLOOKUP($E$3,Theme_Ranges[],2,0)&lt;=CA52,VLOOKUP($E$3,Theme_Ranges[],3,0)&gt;=CA52),FALSE)),CA52,"")</f>
        <v/>
      </c>
      <c r="AF52" s="41" t="str">
        <f>IF(OR(IFERROR(AND(VLOOKUP($E$2,Theme_Ranges[],2,0)&lt;=CB52,VLOOKUP($E$2,Theme_Ranges[],3,0)&gt;=CB52),FALSE),IFERROR(AND(VLOOKUP($E$3,Theme_Ranges[],2,0)&lt;=CB52,VLOOKUP($E$3,Theme_Ranges[],3,0)&gt;=CB52),FALSE)),CB52,"")</f>
        <v/>
      </c>
      <c r="AG52" s="41" t="str">
        <f>IF(OR(IFERROR(AND(VLOOKUP($E$2,Theme_Ranges[],2,0)&lt;=CC52,VLOOKUP($E$2,Theme_Ranges[],3,0)&gt;=CC52),FALSE),IFERROR(AND(VLOOKUP($E$3,Theme_Ranges[],2,0)&lt;=CC52,VLOOKUP($E$3,Theme_Ranges[],3,0)&gt;=CC52),FALSE)),CC52,"")</f>
        <v/>
      </c>
      <c r="AH52" s="41" t="str">
        <f>IF(OR(IFERROR(AND(VLOOKUP($E$2,Theme_Ranges[],2,0)&lt;=CD52,VLOOKUP($E$2,Theme_Ranges[],3,0)&gt;=CD52),FALSE),IFERROR(AND(VLOOKUP($E$3,Theme_Ranges[],2,0)&lt;=CD52,VLOOKUP($E$3,Theme_Ranges[],3,0)&gt;=CD52),FALSE)),CD52,"")</f>
        <v/>
      </c>
      <c r="AI52" s="41" t="str">
        <f>IF(OR(IFERROR(AND(VLOOKUP($E$2,Theme_Ranges[],2,0)&lt;=CE52,VLOOKUP($E$2,Theme_Ranges[],3,0)&gt;=CE52),FALSE),IFERROR(AND(VLOOKUP($E$3,Theme_Ranges[],2,0)&lt;=CE52,VLOOKUP($E$3,Theme_Ranges[],3,0)&gt;=CE52),FALSE)),CE52,"")</f>
        <v/>
      </c>
      <c r="AJ52" s="41" t="str">
        <f>IF(OR(IFERROR(AND(VLOOKUP($E$2,Theme_Ranges[],2,0)&lt;=CF52,VLOOKUP($E$2,Theme_Ranges[],3,0)&gt;=CF52),FALSE),IFERROR(AND(VLOOKUP($E$3,Theme_Ranges[],2,0)&lt;=CF52,VLOOKUP($E$3,Theme_Ranges[],3,0)&gt;=CF52),FALSE)),CF52,"")</f>
        <v/>
      </c>
      <c r="AK52" s="41" t="str">
        <f>IF(OR(IFERROR(AND(VLOOKUP($E$2,Theme_Ranges[],2,0)&lt;=CG52,VLOOKUP($E$2,Theme_Ranges[],3,0)&gt;=CG52),FALSE),IFERROR(AND(VLOOKUP($E$3,Theme_Ranges[],2,0)&lt;=CG52,VLOOKUP($E$3,Theme_Ranges[],3,0)&gt;=CG52),FALSE)),CG52,"")</f>
        <v/>
      </c>
      <c r="AL52" s="41" t="str">
        <f>IF(OR(IFERROR(AND(VLOOKUP($E$2,Theme_Ranges[],2,0)&lt;=CH52,VLOOKUP($E$2,Theme_Ranges[],3,0)&gt;=CH52),FALSE),IFERROR(AND(VLOOKUP($E$3,Theme_Ranges[],2,0)&lt;=CH52,VLOOKUP($E$3,Theme_Ranges[],3,0)&gt;=CH52),FALSE)),CH52,"")</f>
        <v/>
      </c>
      <c r="AM52" s="41" t="str">
        <f>IF(OR(IFERROR(AND(VLOOKUP($E$2,Theme_Ranges[],2,0)&lt;=CI52,VLOOKUP($E$2,Theme_Ranges[],3,0)&gt;=CI52),FALSE),IFERROR(AND(VLOOKUP($E$3,Theme_Ranges[],2,0)&lt;=CI52,VLOOKUP($E$3,Theme_Ranges[],3,0)&gt;=CI52),FALSE)),CI52,"")</f>
        <v/>
      </c>
      <c r="AN52" s="41" t="str">
        <f>IF(OR(IFERROR(AND(VLOOKUP($E$2,Theme_Ranges[],2,0)&lt;=CJ52,VLOOKUP($E$2,Theme_Ranges[],3,0)&gt;=CJ52),FALSE),IFERROR(AND(VLOOKUP($E$3,Theme_Ranges[],2,0)&lt;=CJ52,VLOOKUP($E$3,Theme_Ranges[],3,0)&gt;=CJ52),FALSE)),CJ52,"")</f>
        <v/>
      </c>
      <c r="AO52" s="79"/>
      <c r="AP52" s="49" t="str">
        <f t="shared" si="46"/>
        <v/>
      </c>
      <c r="AQ52" s="50" t="str">
        <f t="shared" si="47"/>
        <v/>
      </c>
      <c r="AR52" s="50" t="str">
        <f t="shared" si="48"/>
        <v/>
      </c>
      <c r="AS52" s="51" t="str">
        <f t="shared" si="49"/>
        <v/>
      </c>
      <c r="AT52" s="40"/>
      <c r="AU52" s="40"/>
      <c r="AV52" s="5">
        <f>VLOOKUP($AV$8,Theme_Ranges[],3,0)</f>
        <v>5</v>
      </c>
      <c r="AW52" s="5">
        <f t="shared" si="50"/>
        <v>0</v>
      </c>
      <c r="AX52" s="5">
        <f t="shared" si="51"/>
        <v>0</v>
      </c>
      <c r="AY52" s="5">
        <f t="shared" si="52"/>
        <v>0</v>
      </c>
      <c r="AZ52" s="5">
        <f t="shared" si="53"/>
        <v>0</v>
      </c>
      <c r="BA52" s="5">
        <f t="shared" si="54"/>
        <v>0</v>
      </c>
      <c r="BB52" s="40"/>
      <c r="BC52" s="42" t="str">
        <f>IF($D52="","",VLOOKUP($A52&amp;G$6,Data_Table_1[[Full Name Theme Conc]:[Theme Ranking]],8,0))</f>
        <v/>
      </c>
      <c r="BD52" s="42" t="str">
        <f>IF($D52="","",VLOOKUP($A52&amp;H$6,Data_Table_1[[Full Name Theme Conc]:[Theme Ranking]],8,0))</f>
        <v/>
      </c>
      <c r="BE52" s="42" t="str">
        <f>IF($D52="","",VLOOKUP($A52&amp;I$6,Data_Table_1[[Full Name Theme Conc]:[Theme Ranking]],8,0))</f>
        <v/>
      </c>
      <c r="BF52" s="42" t="str">
        <f>IF($D52="","",VLOOKUP($A52&amp;J$6,Data_Table_1[[Full Name Theme Conc]:[Theme Ranking]],8,0))</f>
        <v/>
      </c>
      <c r="BG52" s="42" t="str">
        <f>IF($D52="","",VLOOKUP($A52&amp;K$6,Data_Table_1[[Full Name Theme Conc]:[Theme Ranking]],8,0))</f>
        <v/>
      </c>
      <c r="BH52" s="42" t="str">
        <f>IF($D52="","",VLOOKUP($A52&amp;L$6,Data_Table_1[[Full Name Theme Conc]:[Theme Ranking]],8,0))</f>
        <v/>
      </c>
      <c r="BI52" s="42" t="str">
        <f>IF($D52="","",VLOOKUP($A52&amp;M$6,Data_Table_1[[Full Name Theme Conc]:[Theme Ranking]],8,0))</f>
        <v/>
      </c>
      <c r="BJ52" s="42" t="str">
        <f>IF($D52="","",VLOOKUP($A52&amp;N$6,Data_Table_1[[Full Name Theme Conc]:[Theme Ranking]],8,0))</f>
        <v/>
      </c>
      <c r="BK52" s="42" t="str">
        <f>IF($D52="","",VLOOKUP($A52&amp;O$6,Data_Table_1[[Full Name Theme Conc]:[Theme Ranking]],8,0))</f>
        <v/>
      </c>
      <c r="BL52" s="42" t="str">
        <f>IF($D52="","",VLOOKUP($A52&amp;P$6,Data_Table_1[[Full Name Theme Conc]:[Theme Ranking]],8,0))</f>
        <v/>
      </c>
      <c r="BM52" s="42" t="str">
        <f>IF($D52="","",VLOOKUP($A52&amp;Q$6,Data_Table_1[[Full Name Theme Conc]:[Theme Ranking]],8,0))</f>
        <v/>
      </c>
      <c r="BN52" s="42" t="str">
        <f>IF($D52="","",VLOOKUP($A52&amp;R$6,Data_Table_1[[Full Name Theme Conc]:[Theme Ranking]],8,0))</f>
        <v/>
      </c>
      <c r="BO52" s="42" t="str">
        <f>IF($D52="","",VLOOKUP($A52&amp;S$6,Data_Table_1[[Full Name Theme Conc]:[Theme Ranking]],8,0))</f>
        <v/>
      </c>
      <c r="BP52" s="42" t="str">
        <f>IF($D52="","",VLOOKUP($A52&amp;T$6,Data_Table_1[[Full Name Theme Conc]:[Theme Ranking]],8,0))</f>
        <v/>
      </c>
      <c r="BQ52" s="42" t="str">
        <f>IF($D52="","",VLOOKUP($A52&amp;U$6,Data_Table_1[[Full Name Theme Conc]:[Theme Ranking]],8,0))</f>
        <v/>
      </c>
      <c r="BR52" s="42" t="str">
        <f>IF($D52="","",VLOOKUP($A52&amp;V$6,Data_Table_1[[Full Name Theme Conc]:[Theme Ranking]],8,0))</f>
        <v/>
      </c>
      <c r="BS52" s="42" t="str">
        <f>IF($D52="","",VLOOKUP($A52&amp;W$6,Data_Table_1[[Full Name Theme Conc]:[Theme Ranking]],8,0))</f>
        <v/>
      </c>
      <c r="BT52" s="42" t="str">
        <f>IF($D52="","",VLOOKUP($A52&amp;X$6,Data_Table_1[[Full Name Theme Conc]:[Theme Ranking]],8,0))</f>
        <v/>
      </c>
      <c r="BU52" s="42" t="str">
        <f>IF($D52="","",VLOOKUP($A52&amp;Y$6,Data_Table_1[[Full Name Theme Conc]:[Theme Ranking]],8,0))</f>
        <v/>
      </c>
      <c r="BV52" s="42" t="str">
        <f>IF($D52="","",VLOOKUP($A52&amp;Z$6,Data_Table_1[[Full Name Theme Conc]:[Theme Ranking]],8,0))</f>
        <v/>
      </c>
      <c r="BW52" s="42" t="str">
        <f>IF($D52="","",VLOOKUP($A52&amp;AA$6,Data_Table_1[[Full Name Theme Conc]:[Theme Ranking]],8,0))</f>
        <v/>
      </c>
      <c r="BX52" s="42" t="str">
        <f>IF($D52="","",VLOOKUP($A52&amp;AB$6,Data_Table_1[[Full Name Theme Conc]:[Theme Ranking]],8,0))</f>
        <v/>
      </c>
      <c r="BY52" s="42" t="str">
        <f>IF($D52="","",VLOOKUP($A52&amp;AC$6,Data_Table_1[[Full Name Theme Conc]:[Theme Ranking]],8,0))</f>
        <v/>
      </c>
      <c r="BZ52" s="42" t="str">
        <f>IF($D52="","",VLOOKUP($A52&amp;AD$6,Data_Table_1[[Full Name Theme Conc]:[Theme Ranking]],8,0))</f>
        <v/>
      </c>
      <c r="CA52" s="42" t="str">
        <f>IF($D52="","",VLOOKUP($A52&amp;AE$6,Data_Table_1[[Full Name Theme Conc]:[Theme Ranking]],8,0))</f>
        <v/>
      </c>
      <c r="CB52" s="42" t="str">
        <f>IF($D52="","",VLOOKUP($A52&amp;AF$6,Data_Table_1[[Full Name Theme Conc]:[Theme Ranking]],8,0))</f>
        <v/>
      </c>
      <c r="CC52" s="42" t="str">
        <f>IF($D52="","",VLOOKUP($A52&amp;AG$6,Data_Table_1[[Full Name Theme Conc]:[Theme Ranking]],8,0))</f>
        <v/>
      </c>
      <c r="CD52" s="42" t="str">
        <f>IF($D52="","",VLOOKUP($A52&amp;AH$6,Data_Table_1[[Full Name Theme Conc]:[Theme Ranking]],8,0))</f>
        <v/>
      </c>
      <c r="CE52" s="42" t="str">
        <f>IF($D52="","",VLOOKUP($A52&amp;AI$6,Data_Table_1[[Full Name Theme Conc]:[Theme Ranking]],8,0))</f>
        <v/>
      </c>
      <c r="CF52" s="42" t="str">
        <f>IF($D52="","",VLOOKUP($A52&amp;AJ$6,Data_Table_1[[Full Name Theme Conc]:[Theme Ranking]],8,0))</f>
        <v/>
      </c>
      <c r="CG52" s="42" t="str">
        <f>IF($D52="","",VLOOKUP($A52&amp;AK$6,Data_Table_1[[Full Name Theme Conc]:[Theme Ranking]],8,0))</f>
        <v/>
      </c>
      <c r="CH52" s="42" t="str">
        <f>IF($D52="","",VLOOKUP($A52&amp;AL$6,Data_Table_1[[Full Name Theme Conc]:[Theme Ranking]],8,0))</f>
        <v/>
      </c>
      <c r="CI52" s="42" t="str">
        <f>IF($D52="","",VLOOKUP($A52&amp;AM$6,Data_Table_1[[Full Name Theme Conc]:[Theme Ranking]],8,0))</f>
        <v/>
      </c>
      <c r="CJ52" s="42" t="str">
        <f>IF($D52="","",VLOOKUP($A52&amp;AN$6,Data_Table_1[[Full Name Theme Conc]:[Theme Ranking]],8,0))</f>
        <v/>
      </c>
      <c r="CM52" s="42" t="str">
        <f>IF(AND(VLOOKUP($E$2,Theme_Ranges[],2,0)&lt;=BC52,VLOOKUP($E$2,Theme_Ranges[],3,0)&gt;=BC52),BC52,"")</f>
        <v/>
      </c>
      <c r="CN52" s="42" t="str">
        <f>IF(AND(VLOOKUP($E$2,Theme_Ranges[],2,0)&lt;=BD52,VLOOKUP($E$2,Theme_Ranges[],3,0)&gt;=BD52),BD52,"")</f>
        <v/>
      </c>
      <c r="CO52" s="42" t="str">
        <f>IF(AND(VLOOKUP($E$2,Theme_Ranges[],2,0)&lt;=BE52,VLOOKUP($E$2,Theme_Ranges[],3,0)&gt;=BE52),BE52,"")</f>
        <v/>
      </c>
      <c r="CP52" s="42" t="str">
        <f>IF(AND(VLOOKUP($E$2,Theme_Ranges[],2,0)&lt;=BF52,VLOOKUP($E$2,Theme_Ranges[],3,0)&gt;=BF52),BF52,"")</f>
        <v/>
      </c>
      <c r="CQ52" s="42" t="str">
        <f>IF(AND(VLOOKUP($E$2,Theme_Ranges[],2,0)&lt;=BG52,VLOOKUP($E$2,Theme_Ranges[],3,0)&gt;=BG52),BG52,"")</f>
        <v/>
      </c>
      <c r="CR52" s="42" t="str">
        <f>IF(AND(VLOOKUP($E$2,Theme_Ranges[],2,0)&lt;=BH52,VLOOKUP($E$2,Theme_Ranges[],3,0)&gt;=BH52),BH52,"")</f>
        <v/>
      </c>
      <c r="CS52" s="42" t="str">
        <f>IF(AND(VLOOKUP($E$2,Theme_Ranges[],2,0)&lt;=BI52,VLOOKUP($E$2,Theme_Ranges[],3,0)&gt;=BI52),BI52,"")</f>
        <v/>
      </c>
      <c r="CT52" s="42" t="str">
        <f>IF(AND(VLOOKUP($E$2,Theme_Ranges[],2,0)&lt;=BJ52,VLOOKUP($E$2,Theme_Ranges[],3,0)&gt;=BJ52),BJ52,"")</f>
        <v/>
      </c>
      <c r="CU52" s="42" t="str">
        <f>IF(AND(VLOOKUP($E$2,Theme_Ranges[],2,0)&lt;=BK52,VLOOKUP($E$2,Theme_Ranges[],3,0)&gt;=BK52),BK52,"")</f>
        <v/>
      </c>
      <c r="CV52" s="42" t="str">
        <f>IF(AND(VLOOKUP($E$2,Theme_Ranges[],2,0)&lt;=BL52,VLOOKUP($E$2,Theme_Ranges[],3,0)&gt;=BL52),BL52,"")</f>
        <v/>
      </c>
      <c r="CW52" s="42" t="str">
        <f>IF(AND(VLOOKUP($E$2,Theme_Ranges[],2,0)&lt;=BM52,VLOOKUP($E$2,Theme_Ranges[],3,0)&gt;=BM52),BM52,"")</f>
        <v/>
      </c>
      <c r="CX52" s="42" t="str">
        <f>IF(AND(VLOOKUP($E$2,Theme_Ranges[],2,0)&lt;=BN52,VLOOKUP($E$2,Theme_Ranges[],3,0)&gt;=BN52),BN52,"")</f>
        <v/>
      </c>
      <c r="CY52" s="42" t="str">
        <f>IF(AND(VLOOKUP($E$2,Theme_Ranges[],2,0)&lt;=BO52,VLOOKUP($E$2,Theme_Ranges[],3,0)&gt;=BO52),BO52,"")</f>
        <v/>
      </c>
      <c r="CZ52" s="42" t="str">
        <f>IF(AND(VLOOKUP($E$2,Theme_Ranges[],2,0)&lt;=BP52,VLOOKUP($E$2,Theme_Ranges[],3,0)&gt;=BP52),BP52,"")</f>
        <v/>
      </c>
      <c r="DA52" s="42" t="str">
        <f>IF(AND(VLOOKUP($E$2,Theme_Ranges[],2,0)&lt;=BQ52,VLOOKUP($E$2,Theme_Ranges[],3,0)&gt;=BQ52),BQ52,"")</f>
        <v/>
      </c>
      <c r="DB52" s="42" t="str">
        <f>IF(AND(VLOOKUP($E$2,Theme_Ranges[],2,0)&lt;=BR52,VLOOKUP($E$2,Theme_Ranges[],3,0)&gt;=BR52),BR52,"")</f>
        <v/>
      </c>
      <c r="DC52" s="42" t="str">
        <f>IF(AND(VLOOKUP($E$2,Theme_Ranges[],2,0)&lt;=BS52,VLOOKUP($E$2,Theme_Ranges[],3,0)&gt;=BS52),BS52,"")</f>
        <v/>
      </c>
      <c r="DD52" s="42" t="str">
        <f>IF(AND(VLOOKUP($E$2,Theme_Ranges[],2,0)&lt;=BT52,VLOOKUP($E$2,Theme_Ranges[],3,0)&gt;=BT52),BT52,"")</f>
        <v/>
      </c>
      <c r="DE52" s="42" t="str">
        <f>IF(AND(VLOOKUP($E$2,Theme_Ranges[],2,0)&lt;=BU52,VLOOKUP($E$2,Theme_Ranges[],3,0)&gt;=BU52),BU52,"")</f>
        <v/>
      </c>
      <c r="DF52" s="42" t="str">
        <f>IF(AND(VLOOKUP($E$2,Theme_Ranges[],2,0)&lt;=BV52,VLOOKUP($E$2,Theme_Ranges[],3,0)&gt;=BV52),BV52,"")</f>
        <v/>
      </c>
      <c r="DG52" s="42" t="str">
        <f>IF(AND(VLOOKUP($E$2,Theme_Ranges[],2,0)&lt;=BW52,VLOOKUP($E$2,Theme_Ranges[],3,0)&gt;=BW52),BW52,"")</f>
        <v/>
      </c>
      <c r="DH52" s="42" t="str">
        <f>IF(AND(VLOOKUP($E$2,Theme_Ranges[],2,0)&lt;=BX52,VLOOKUP($E$2,Theme_Ranges[],3,0)&gt;=BX52),BX52,"")</f>
        <v/>
      </c>
      <c r="DI52" s="42" t="str">
        <f>IF(AND(VLOOKUP($E$2,Theme_Ranges[],2,0)&lt;=BY52,VLOOKUP($E$2,Theme_Ranges[],3,0)&gt;=BY52),BY52,"")</f>
        <v/>
      </c>
      <c r="DJ52" s="42" t="str">
        <f>IF(AND(VLOOKUP($E$2,Theme_Ranges[],2,0)&lt;=BZ52,VLOOKUP($E$2,Theme_Ranges[],3,0)&gt;=BZ52),BZ52,"")</f>
        <v/>
      </c>
      <c r="DK52" s="42" t="str">
        <f>IF(AND(VLOOKUP($E$2,Theme_Ranges[],2,0)&lt;=CA52,VLOOKUP($E$2,Theme_Ranges[],3,0)&gt;=CA52),CA52,"")</f>
        <v/>
      </c>
      <c r="DL52" s="42" t="str">
        <f>IF(AND(VLOOKUP($E$2,Theme_Ranges[],2,0)&lt;=CB52,VLOOKUP($E$2,Theme_Ranges[],3,0)&gt;=CB52),CB52,"")</f>
        <v/>
      </c>
      <c r="DM52" s="42" t="str">
        <f>IF(AND(VLOOKUP($E$2,Theme_Ranges[],2,0)&lt;=CC52,VLOOKUP($E$2,Theme_Ranges[],3,0)&gt;=CC52),CC52,"")</f>
        <v/>
      </c>
      <c r="DN52" s="42" t="str">
        <f>IF(AND(VLOOKUP($E$2,Theme_Ranges[],2,0)&lt;=CD52,VLOOKUP($E$2,Theme_Ranges[],3,0)&gt;=CD52),CD52,"")</f>
        <v/>
      </c>
      <c r="DO52" s="42" t="str">
        <f>IF(AND(VLOOKUP($E$2,Theme_Ranges[],2,0)&lt;=CE52,VLOOKUP($E$2,Theme_Ranges[],3,0)&gt;=CE52),CE52,"")</f>
        <v/>
      </c>
      <c r="DP52" s="42" t="str">
        <f>IF(AND(VLOOKUP($E$2,Theme_Ranges[],2,0)&lt;=CF52,VLOOKUP($E$2,Theme_Ranges[],3,0)&gt;=CF52),CF52,"")</f>
        <v/>
      </c>
      <c r="DQ52" s="42" t="str">
        <f>IF(AND(VLOOKUP($E$2,Theme_Ranges[],2,0)&lt;=CG52,VLOOKUP($E$2,Theme_Ranges[],3,0)&gt;=CG52),CG52,"")</f>
        <v/>
      </c>
      <c r="DR52" s="42" t="str">
        <f>IF(AND(VLOOKUP($E$2,Theme_Ranges[],2,0)&lt;=CH52,VLOOKUP($E$2,Theme_Ranges[],3,0)&gt;=CH52),CH52,"")</f>
        <v/>
      </c>
      <c r="DS52" s="42" t="str">
        <f>IF(AND(VLOOKUP($E$2,Theme_Ranges[],2,0)&lt;=CI52,VLOOKUP($E$2,Theme_Ranges[],3,0)&gt;=CI52),CI52,"")</f>
        <v/>
      </c>
      <c r="DT52" s="42" t="str">
        <f>IF(AND(VLOOKUP($E$2,Theme_Ranges[],2,0)&lt;=CJ52,VLOOKUP($E$2,Theme_Ranges[],3,0)&gt;=CJ52),CJ52,"")</f>
        <v/>
      </c>
    </row>
    <row r="53" spans="1:124" ht="19.2" x14ac:dyDescent="0.5">
      <c r="A53" s="38" t="str">
        <f t="shared" si="36"/>
        <v xml:space="preserve"> </v>
      </c>
      <c r="B53" s="39" t="str">
        <f>IF('Raw Data'!B48="","",'Raw Data'!B48)</f>
        <v/>
      </c>
      <c r="C53" s="39" t="str">
        <f>IF('Raw Data'!C48="","",'Raw Data'!C48)</f>
        <v/>
      </c>
      <c r="D53" s="39" t="str">
        <f>IF('Raw Data'!D48="","",'Raw Data'!D48)</f>
        <v/>
      </c>
      <c r="E53" s="39" t="str">
        <f>IF('Raw Data'!E48="","",'Raw Data'!E48)</f>
        <v/>
      </c>
      <c r="F53" s="71"/>
      <c r="G53" s="41" t="str">
        <f>IF(OR(IFERROR(AND(VLOOKUP($E$2,Theme_Ranges[],2,0)&lt;=BC53,VLOOKUP($E$2,Theme_Ranges[],3,0)&gt;=BC53),FALSE),IFERROR(AND(VLOOKUP($E$3,Theme_Ranges[],2,0)&lt;=BC53,VLOOKUP($E$3,Theme_Ranges[],3,0)&gt;=BC53),FALSE)),BC53,"")</f>
        <v/>
      </c>
      <c r="H53" s="41" t="str">
        <f>IF(OR(IFERROR(AND(VLOOKUP($E$2,Theme_Ranges[],2,0)&lt;=BD53,VLOOKUP($E$2,Theme_Ranges[],3,0)&gt;=BD53),FALSE),IFERROR(AND(VLOOKUP($E$3,Theme_Ranges[],2,0)&lt;=BD53,VLOOKUP($E$3,Theme_Ranges[],3,0)&gt;=BD53),FALSE)),BD53,"")</f>
        <v/>
      </c>
      <c r="I53" s="41" t="str">
        <f>IF(OR(IFERROR(AND(VLOOKUP($E$2,Theme_Ranges[],2,0)&lt;=BE53,VLOOKUP($E$2,Theme_Ranges[],3,0)&gt;=BE53),FALSE),IFERROR(AND(VLOOKUP($E$3,Theme_Ranges[],2,0)&lt;=BE53,VLOOKUP($E$3,Theme_Ranges[],3,0)&gt;=BE53),FALSE)),BE53,"")</f>
        <v/>
      </c>
      <c r="J53" s="41" t="str">
        <f>IF(OR(IFERROR(AND(VLOOKUP($E$2,Theme_Ranges[],2,0)&lt;=BF53,VLOOKUP($E$2,Theme_Ranges[],3,0)&gt;=BF53),FALSE),IFERROR(AND(VLOOKUP($E$3,Theme_Ranges[],2,0)&lt;=BF53,VLOOKUP($E$3,Theme_Ranges[],3,0)&gt;=BF53),FALSE)),BF53,"")</f>
        <v/>
      </c>
      <c r="K53" s="41" t="str">
        <f>IF(OR(IFERROR(AND(VLOOKUP($E$2,Theme_Ranges[],2,0)&lt;=BG53,VLOOKUP($E$2,Theme_Ranges[],3,0)&gt;=BG53),FALSE),IFERROR(AND(VLOOKUP($E$3,Theme_Ranges[],2,0)&lt;=BG53,VLOOKUP($E$3,Theme_Ranges[],3,0)&gt;=BG53),FALSE)),BG53,"")</f>
        <v/>
      </c>
      <c r="L53" s="41" t="str">
        <f>IF(OR(IFERROR(AND(VLOOKUP($E$2,Theme_Ranges[],2,0)&lt;=BH53,VLOOKUP($E$2,Theme_Ranges[],3,0)&gt;=BH53),FALSE),IFERROR(AND(VLOOKUP($E$3,Theme_Ranges[],2,0)&lt;=BH53,VLOOKUP($E$3,Theme_Ranges[],3,0)&gt;=BH53),FALSE)),BH53,"")</f>
        <v/>
      </c>
      <c r="M53" s="41" t="str">
        <f>IF(OR(IFERROR(AND(VLOOKUP($E$2,Theme_Ranges[],2,0)&lt;=BI53,VLOOKUP($E$2,Theme_Ranges[],3,0)&gt;=BI53),FALSE),IFERROR(AND(VLOOKUP($E$3,Theme_Ranges[],2,0)&lt;=BI53,VLOOKUP($E$3,Theme_Ranges[],3,0)&gt;=BI53),FALSE)),BI53,"")</f>
        <v/>
      </c>
      <c r="N53" s="41" t="str">
        <f>IF(OR(IFERROR(AND(VLOOKUP($E$2,Theme_Ranges[],2,0)&lt;=BJ53,VLOOKUP($E$2,Theme_Ranges[],3,0)&gt;=BJ53),FALSE),IFERROR(AND(VLOOKUP($E$3,Theme_Ranges[],2,0)&lt;=BJ53,VLOOKUP($E$3,Theme_Ranges[],3,0)&gt;=BJ53),FALSE)),BJ53,"")</f>
        <v/>
      </c>
      <c r="O53" s="41" t="str">
        <f>IF(OR(IFERROR(AND(VLOOKUP($E$2,Theme_Ranges[],2,0)&lt;=BK53,VLOOKUP($E$2,Theme_Ranges[],3,0)&gt;=BK53),FALSE),IFERROR(AND(VLOOKUP($E$3,Theme_Ranges[],2,0)&lt;=BK53,VLOOKUP($E$3,Theme_Ranges[],3,0)&gt;=BK53),FALSE)),BK53,"")</f>
        <v/>
      </c>
      <c r="P53" s="41" t="str">
        <f>IF(OR(IFERROR(AND(VLOOKUP($E$2,Theme_Ranges[],2,0)&lt;=BL53,VLOOKUP($E$2,Theme_Ranges[],3,0)&gt;=BL53),FALSE),IFERROR(AND(VLOOKUP($E$3,Theme_Ranges[],2,0)&lt;=BL53,VLOOKUP($E$3,Theme_Ranges[],3,0)&gt;=BL53),FALSE)),BL53,"")</f>
        <v/>
      </c>
      <c r="Q53" s="41" t="str">
        <f>IF(OR(IFERROR(AND(VLOOKUP($E$2,Theme_Ranges[],2,0)&lt;=BM53,VLOOKUP($E$2,Theme_Ranges[],3,0)&gt;=BM53),FALSE),IFERROR(AND(VLOOKUP($E$3,Theme_Ranges[],2,0)&lt;=BM53,VLOOKUP($E$3,Theme_Ranges[],3,0)&gt;=BM53),FALSE)),BM53,"")</f>
        <v/>
      </c>
      <c r="R53" s="41" t="str">
        <f>IF(OR(IFERROR(AND(VLOOKUP($E$2,Theme_Ranges[],2,0)&lt;=BN53,VLOOKUP($E$2,Theme_Ranges[],3,0)&gt;=BN53),FALSE),IFERROR(AND(VLOOKUP($E$3,Theme_Ranges[],2,0)&lt;=BN53,VLOOKUP($E$3,Theme_Ranges[],3,0)&gt;=BN53),FALSE)),BN53,"")</f>
        <v/>
      </c>
      <c r="S53" s="41" t="str">
        <f>IF(OR(IFERROR(AND(VLOOKUP($E$2,Theme_Ranges[],2,0)&lt;=BO53,VLOOKUP($E$2,Theme_Ranges[],3,0)&gt;=BO53),FALSE),IFERROR(AND(VLOOKUP($E$3,Theme_Ranges[],2,0)&lt;=BO53,VLOOKUP($E$3,Theme_Ranges[],3,0)&gt;=BO53),FALSE)),BO53,"")</f>
        <v/>
      </c>
      <c r="T53" s="41" t="str">
        <f>IF(OR(IFERROR(AND(VLOOKUP($E$2,Theme_Ranges[],2,0)&lt;=BP53,VLOOKUP($E$2,Theme_Ranges[],3,0)&gt;=BP53),FALSE),IFERROR(AND(VLOOKUP($E$3,Theme_Ranges[],2,0)&lt;=BP53,VLOOKUP($E$3,Theme_Ranges[],3,0)&gt;=BP53),FALSE)),BP53,"")</f>
        <v/>
      </c>
      <c r="U53" s="41" t="str">
        <f>IF(OR(IFERROR(AND(VLOOKUP($E$2,Theme_Ranges[],2,0)&lt;=BQ53,VLOOKUP($E$2,Theme_Ranges[],3,0)&gt;=BQ53),FALSE),IFERROR(AND(VLOOKUP($E$3,Theme_Ranges[],2,0)&lt;=BQ53,VLOOKUP($E$3,Theme_Ranges[],3,0)&gt;=BQ53),FALSE)),BQ53,"")</f>
        <v/>
      </c>
      <c r="V53" s="41" t="str">
        <f>IF(OR(IFERROR(AND(VLOOKUP($E$2,Theme_Ranges[],2,0)&lt;=BR53,VLOOKUP($E$2,Theme_Ranges[],3,0)&gt;=BR53),FALSE),IFERROR(AND(VLOOKUP($E$3,Theme_Ranges[],2,0)&lt;=BR53,VLOOKUP($E$3,Theme_Ranges[],3,0)&gt;=BR53),FALSE)),BR53,"")</f>
        <v/>
      </c>
      <c r="W53" s="41" t="str">
        <f>IF(OR(IFERROR(AND(VLOOKUP($E$2,Theme_Ranges[],2,0)&lt;=BS53,VLOOKUP($E$2,Theme_Ranges[],3,0)&gt;=BS53),FALSE),IFERROR(AND(VLOOKUP($E$3,Theme_Ranges[],2,0)&lt;=BS53,VLOOKUP($E$3,Theme_Ranges[],3,0)&gt;=BS53),FALSE)),BS53,"")</f>
        <v/>
      </c>
      <c r="X53" s="41" t="str">
        <f>IF(OR(IFERROR(AND(VLOOKUP($E$2,Theme_Ranges[],2,0)&lt;=BT53,VLOOKUP($E$2,Theme_Ranges[],3,0)&gt;=BT53),FALSE),IFERROR(AND(VLOOKUP($E$3,Theme_Ranges[],2,0)&lt;=BT53,VLOOKUP($E$3,Theme_Ranges[],3,0)&gt;=BT53),FALSE)),BT53,"")</f>
        <v/>
      </c>
      <c r="Y53" s="41" t="str">
        <f>IF(OR(IFERROR(AND(VLOOKUP($E$2,Theme_Ranges[],2,0)&lt;=BU53,VLOOKUP($E$2,Theme_Ranges[],3,0)&gt;=BU53),FALSE),IFERROR(AND(VLOOKUP($E$3,Theme_Ranges[],2,0)&lt;=BU53,VLOOKUP($E$3,Theme_Ranges[],3,0)&gt;=BU53),FALSE)),BU53,"")</f>
        <v/>
      </c>
      <c r="Z53" s="41" t="str">
        <f>IF(OR(IFERROR(AND(VLOOKUP($E$2,Theme_Ranges[],2,0)&lt;=BV53,VLOOKUP($E$2,Theme_Ranges[],3,0)&gt;=BV53),FALSE),IFERROR(AND(VLOOKUP($E$3,Theme_Ranges[],2,0)&lt;=BV53,VLOOKUP($E$3,Theme_Ranges[],3,0)&gt;=BV53),FALSE)),BV53,"")</f>
        <v/>
      </c>
      <c r="AA53" s="41" t="str">
        <f>IF(OR(IFERROR(AND(VLOOKUP($E$2,Theme_Ranges[],2,0)&lt;=BW53,VLOOKUP($E$2,Theme_Ranges[],3,0)&gt;=BW53),FALSE),IFERROR(AND(VLOOKUP($E$3,Theme_Ranges[],2,0)&lt;=BW53,VLOOKUP($E$3,Theme_Ranges[],3,0)&gt;=BW53),FALSE)),BW53,"")</f>
        <v/>
      </c>
      <c r="AB53" s="41" t="str">
        <f>IF(OR(IFERROR(AND(VLOOKUP($E$2,Theme_Ranges[],2,0)&lt;=BX53,VLOOKUP($E$2,Theme_Ranges[],3,0)&gt;=BX53),FALSE),IFERROR(AND(VLOOKUP($E$3,Theme_Ranges[],2,0)&lt;=BX53,VLOOKUP($E$3,Theme_Ranges[],3,0)&gt;=BX53),FALSE)),BX53,"")</f>
        <v/>
      </c>
      <c r="AC53" s="41" t="str">
        <f>IF(OR(IFERROR(AND(VLOOKUP($E$2,Theme_Ranges[],2,0)&lt;=BY53,VLOOKUP($E$2,Theme_Ranges[],3,0)&gt;=BY53),FALSE),IFERROR(AND(VLOOKUP($E$3,Theme_Ranges[],2,0)&lt;=BY53,VLOOKUP($E$3,Theme_Ranges[],3,0)&gt;=BY53),FALSE)),BY53,"")</f>
        <v/>
      </c>
      <c r="AD53" s="41" t="str">
        <f>IF(OR(IFERROR(AND(VLOOKUP($E$2,Theme_Ranges[],2,0)&lt;=BZ53,VLOOKUP($E$2,Theme_Ranges[],3,0)&gt;=BZ53),FALSE),IFERROR(AND(VLOOKUP($E$3,Theme_Ranges[],2,0)&lt;=BZ53,VLOOKUP($E$3,Theme_Ranges[],3,0)&gt;=BZ53),FALSE)),BZ53,"")</f>
        <v/>
      </c>
      <c r="AE53" s="41" t="str">
        <f>IF(OR(IFERROR(AND(VLOOKUP($E$2,Theme_Ranges[],2,0)&lt;=CA53,VLOOKUP($E$2,Theme_Ranges[],3,0)&gt;=CA53),FALSE),IFERROR(AND(VLOOKUP($E$3,Theme_Ranges[],2,0)&lt;=CA53,VLOOKUP($E$3,Theme_Ranges[],3,0)&gt;=CA53),FALSE)),CA53,"")</f>
        <v/>
      </c>
      <c r="AF53" s="41" t="str">
        <f>IF(OR(IFERROR(AND(VLOOKUP($E$2,Theme_Ranges[],2,0)&lt;=CB53,VLOOKUP($E$2,Theme_Ranges[],3,0)&gt;=CB53),FALSE),IFERROR(AND(VLOOKUP($E$3,Theme_Ranges[],2,0)&lt;=CB53,VLOOKUP($E$3,Theme_Ranges[],3,0)&gt;=CB53),FALSE)),CB53,"")</f>
        <v/>
      </c>
      <c r="AG53" s="41" t="str">
        <f>IF(OR(IFERROR(AND(VLOOKUP($E$2,Theme_Ranges[],2,0)&lt;=CC53,VLOOKUP($E$2,Theme_Ranges[],3,0)&gt;=CC53),FALSE),IFERROR(AND(VLOOKUP($E$3,Theme_Ranges[],2,0)&lt;=CC53,VLOOKUP($E$3,Theme_Ranges[],3,0)&gt;=CC53),FALSE)),CC53,"")</f>
        <v/>
      </c>
      <c r="AH53" s="41" t="str">
        <f>IF(OR(IFERROR(AND(VLOOKUP($E$2,Theme_Ranges[],2,0)&lt;=CD53,VLOOKUP($E$2,Theme_Ranges[],3,0)&gt;=CD53),FALSE),IFERROR(AND(VLOOKUP($E$3,Theme_Ranges[],2,0)&lt;=CD53,VLOOKUP($E$3,Theme_Ranges[],3,0)&gt;=CD53),FALSE)),CD53,"")</f>
        <v/>
      </c>
      <c r="AI53" s="41" t="str">
        <f>IF(OR(IFERROR(AND(VLOOKUP($E$2,Theme_Ranges[],2,0)&lt;=CE53,VLOOKUP($E$2,Theme_Ranges[],3,0)&gt;=CE53),FALSE),IFERROR(AND(VLOOKUP($E$3,Theme_Ranges[],2,0)&lt;=CE53,VLOOKUP($E$3,Theme_Ranges[],3,0)&gt;=CE53),FALSE)),CE53,"")</f>
        <v/>
      </c>
      <c r="AJ53" s="41" t="str">
        <f>IF(OR(IFERROR(AND(VLOOKUP($E$2,Theme_Ranges[],2,0)&lt;=CF53,VLOOKUP($E$2,Theme_Ranges[],3,0)&gt;=CF53),FALSE),IFERROR(AND(VLOOKUP($E$3,Theme_Ranges[],2,0)&lt;=CF53,VLOOKUP($E$3,Theme_Ranges[],3,0)&gt;=CF53),FALSE)),CF53,"")</f>
        <v/>
      </c>
      <c r="AK53" s="41" t="str">
        <f>IF(OR(IFERROR(AND(VLOOKUP($E$2,Theme_Ranges[],2,0)&lt;=CG53,VLOOKUP($E$2,Theme_Ranges[],3,0)&gt;=CG53),FALSE),IFERROR(AND(VLOOKUP($E$3,Theme_Ranges[],2,0)&lt;=CG53,VLOOKUP($E$3,Theme_Ranges[],3,0)&gt;=CG53),FALSE)),CG53,"")</f>
        <v/>
      </c>
      <c r="AL53" s="41" t="str">
        <f>IF(OR(IFERROR(AND(VLOOKUP($E$2,Theme_Ranges[],2,0)&lt;=CH53,VLOOKUP($E$2,Theme_Ranges[],3,0)&gt;=CH53),FALSE),IFERROR(AND(VLOOKUP($E$3,Theme_Ranges[],2,0)&lt;=CH53,VLOOKUP($E$3,Theme_Ranges[],3,0)&gt;=CH53),FALSE)),CH53,"")</f>
        <v/>
      </c>
      <c r="AM53" s="41" t="str">
        <f>IF(OR(IFERROR(AND(VLOOKUP($E$2,Theme_Ranges[],2,0)&lt;=CI53,VLOOKUP($E$2,Theme_Ranges[],3,0)&gt;=CI53),FALSE),IFERROR(AND(VLOOKUP($E$3,Theme_Ranges[],2,0)&lt;=CI53,VLOOKUP($E$3,Theme_Ranges[],3,0)&gt;=CI53),FALSE)),CI53,"")</f>
        <v/>
      </c>
      <c r="AN53" s="41" t="str">
        <f>IF(OR(IFERROR(AND(VLOOKUP($E$2,Theme_Ranges[],2,0)&lt;=CJ53,VLOOKUP($E$2,Theme_Ranges[],3,0)&gt;=CJ53),FALSE),IFERROR(AND(VLOOKUP($E$3,Theme_Ranges[],2,0)&lt;=CJ53,VLOOKUP($E$3,Theme_Ranges[],3,0)&gt;=CJ53),FALSE)),CJ53,"")</f>
        <v/>
      </c>
      <c r="AO53" s="79"/>
      <c r="AP53" s="49" t="str">
        <f t="shared" si="46"/>
        <v/>
      </c>
      <c r="AQ53" s="50" t="str">
        <f t="shared" si="47"/>
        <v/>
      </c>
      <c r="AR53" s="50" t="str">
        <f t="shared" si="48"/>
        <v/>
      </c>
      <c r="AS53" s="51" t="str">
        <f t="shared" si="49"/>
        <v/>
      </c>
      <c r="AT53" s="40"/>
      <c r="AU53" s="40"/>
      <c r="AV53" s="5">
        <f>VLOOKUP($AV$8,Theme_Ranges[],3,0)</f>
        <v>5</v>
      </c>
      <c r="AW53" s="5">
        <f t="shared" si="50"/>
        <v>0</v>
      </c>
      <c r="AX53" s="5">
        <f t="shared" si="51"/>
        <v>0</v>
      </c>
      <c r="AY53" s="5">
        <f t="shared" si="52"/>
        <v>0</v>
      </c>
      <c r="AZ53" s="5">
        <f t="shared" si="53"/>
        <v>0</v>
      </c>
      <c r="BA53" s="5">
        <f t="shared" si="54"/>
        <v>0</v>
      </c>
      <c r="BB53" s="40"/>
      <c r="BC53" s="42" t="str">
        <f>IF($D53="","",VLOOKUP($A53&amp;G$6,Data_Table_1[[Full Name Theme Conc]:[Theme Ranking]],8,0))</f>
        <v/>
      </c>
      <c r="BD53" s="42" t="str">
        <f>IF($D53="","",VLOOKUP($A53&amp;H$6,Data_Table_1[[Full Name Theme Conc]:[Theme Ranking]],8,0))</f>
        <v/>
      </c>
      <c r="BE53" s="42" t="str">
        <f>IF($D53="","",VLOOKUP($A53&amp;I$6,Data_Table_1[[Full Name Theme Conc]:[Theme Ranking]],8,0))</f>
        <v/>
      </c>
      <c r="BF53" s="42" t="str">
        <f>IF($D53="","",VLOOKUP($A53&amp;J$6,Data_Table_1[[Full Name Theme Conc]:[Theme Ranking]],8,0))</f>
        <v/>
      </c>
      <c r="BG53" s="42" t="str">
        <f>IF($D53="","",VLOOKUP($A53&amp;K$6,Data_Table_1[[Full Name Theme Conc]:[Theme Ranking]],8,0))</f>
        <v/>
      </c>
      <c r="BH53" s="42" t="str">
        <f>IF($D53="","",VLOOKUP($A53&amp;L$6,Data_Table_1[[Full Name Theme Conc]:[Theme Ranking]],8,0))</f>
        <v/>
      </c>
      <c r="BI53" s="42" t="str">
        <f>IF($D53="","",VLOOKUP($A53&amp;M$6,Data_Table_1[[Full Name Theme Conc]:[Theme Ranking]],8,0))</f>
        <v/>
      </c>
      <c r="BJ53" s="42" t="str">
        <f>IF($D53="","",VLOOKUP($A53&amp;N$6,Data_Table_1[[Full Name Theme Conc]:[Theme Ranking]],8,0))</f>
        <v/>
      </c>
      <c r="BK53" s="42" t="str">
        <f>IF($D53="","",VLOOKUP($A53&amp;O$6,Data_Table_1[[Full Name Theme Conc]:[Theme Ranking]],8,0))</f>
        <v/>
      </c>
      <c r="BL53" s="42" t="str">
        <f>IF($D53="","",VLOOKUP($A53&amp;P$6,Data_Table_1[[Full Name Theme Conc]:[Theme Ranking]],8,0))</f>
        <v/>
      </c>
      <c r="BM53" s="42" t="str">
        <f>IF($D53="","",VLOOKUP($A53&amp;Q$6,Data_Table_1[[Full Name Theme Conc]:[Theme Ranking]],8,0))</f>
        <v/>
      </c>
      <c r="BN53" s="42" t="str">
        <f>IF($D53="","",VLOOKUP($A53&amp;R$6,Data_Table_1[[Full Name Theme Conc]:[Theme Ranking]],8,0))</f>
        <v/>
      </c>
      <c r="BO53" s="42" t="str">
        <f>IF($D53="","",VLOOKUP($A53&amp;S$6,Data_Table_1[[Full Name Theme Conc]:[Theme Ranking]],8,0))</f>
        <v/>
      </c>
      <c r="BP53" s="42" t="str">
        <f>IF($D53="","",VLOOKUP($A53&amp;T$6,Data_Table_1[[Full Name Theme Conc]:[Theme Ranking]],8,0))</f>
        <v/>
      </c>
      <c r="BQ53" s="42" t="str">
        <f>IF($D53="","",VLOOKUP($A53&amp;U$6,Data_Table_1[[Full Name Theme Conc]:[Theme Ranking]],8,0))</f>
        <v/>
      </c>
      <c r="BR53" s="42" t="str">
        <f>IF($D53="","",VLOOKUP($A53&amp;V$6,Data_Table_1[[Full Name Theme Conc]:[Theme Ranking]],8,0))</f>
        <v/>
      </c>
      <c r="BS53" s="42" t="str">
        <f>IF($D53="","",VLOOKUP($A53&amp;W$6,Data_Table_1[[Full Name Theme Conc]:[Theme Ranking]],8,0))</f>
        <v/>
      </c>
      <c r="BT53" s="42" t="str">
        <f>IF($D53="","",VLOOKUP($A53&amp;X$6,Data_Table_1[[Full Name Theme Conc]:[Theme Ranking]],8,0))</f>
        <v/>
      </c>
      <c r="BU53" s="42" t="str">
        <f>IF($D53="","",VLOOKUP($A53&amp;Y$6,Data_Table_1[[Full Name Theme Conc]:[Theme Ranking]],8,0))</f>
        <v/>
      </c>
      <c r="BV53" s="42" t="str">
        <f>IF($D53="","",VLOOKUP($A53&amp;Z$6,Data_Table_1[[Full Name Theme Conc]:[Theme Ranking]],8,0))</f>
        <v/>
      </c>
      <c r="BW53" s="42" t="str">
        <f>IF($D53="","",VLOOKUP($A53&amp;AA$6,Data_Table_1[[Full Name Theme Conc]:[Theme Ranking]],8,0))</f>
        <v/>
      </c>
      <c r="BX53" s="42" t="str">
        <f>IF($D53="","",VLOOKUP($A53&amp;AB$6,Data_Table_1[[Full Name Theme Conc]:[Theme Ranking]],8,0))</f>
        <v/>
      </c>
      <c r="BY53" s="42" t="str">
        <f>IF($D53="","",VLOOKUP($A53&amp;AC$6,Data_Table_1[[Full Name Theme Conc]:[Theme Ranking]],8,0))</f>
        <v/>
      </c>
      <c r="BZ53" s="42" t="str">
        <f>IF($D53="","",VLOOKUP($A53&amp;AD$6,Data_Table_1[[Full Name Theme Conc]:[Theme Ranking]],8,0))</f>
        <v/>
      </c>
      <c r="CA53" s="42" t="str">
        <f>IF($D53="","",VLOOKUP($A53&amp;AE$6,Data_Table_1[[Full Name Theme Conc]:[Theme Ranking]],8,0))</f>
        <v/>
      </c>
      <c r="CB53" s="42" t="str">
        <f>IF($D53="","",VLOOKUP($A53&amp;AF$6,Data_Table_1[[Full Name Theme Conc]:[Theme Ranking]],8,0))</f>
        <v/>
      </c>
      <c r="CC53" s="42" t="str">
        <f>IF($D53="","",VLOOKUP($A53&amp;AG$6,Data_Table_1[[Full Name Theme Conc]:[Theme Ranking]],8,0))</f>
        <v/>
      </c>
      <c r="CD53" s="42" t="str">
        <f>IF($D53="","",VLOOKUP($A53&amp;AH$6,Data_Table_1[[Full Name Theme Conc]:[Theme Ranking]],8,0))</f>
        <v/>
      </c>
      <c r="CE53" s="42" t="str">
        <f>IF($D53="","",VLOOKUP($A53&amp;AI$6,Data_Table_1[[Full Name Theme Conc]:[Theme Ranking]],8,0))</f>
        <v/>
      </c>
      <c r="CF53" s="42" t="str">
        <f>IF($D53="","",VLOOKUP($A53&amp;AJ$6,Data_Table_1[[Full Name Theme Conc]:[Theme Ranking]],8,0))</f>
        <v/>
      </c>
      <c r="CG53" s="42" t="str">
        <f>IF($D53="","",VLOOKUP($A53&amp;AK$6,Data_Table_1[[Full Name Theme Conc]:[Theme Ranking]],8,0))</f>
        <v/>
      </c>
      <c r="CH53" s="42" t="str">
        <f>IF($D53="","",VLOOKUP($A53&amp;AL$6,Data_Table_1[[Full Name Theme Conc]:[Theme Ranking]],8,0))</f>
        <v/>
      </c>
      <c r="CI53" s="42" t="str">
        <f>IF($D53="","",VLOOKUP($A53&amp;AM$6,Data_Table_1[[Full Name Theme Conc]:[Theme Ranking]],8,0))</f>
        <v/>
      </c>
      <c r="CJ53" s="42" t="str">
        <f>IF($D53="","",VLOOKUP($A53&amp;AN$6,Data_Table_1[[Full Name Theme Conc]:[Theme Ranking]],8,0))</f>
        <v/>
      </c>
      <c r="CM53" s="42" t="str">
        <f>IF(AND(VLOOKUP($E$2,Theme_Ranges[],2,0)&lt;=BC53,VLOOKUP($E$2,Theme_Ranges[],3,0)&gt;=BC53),BC53,"")</f>
        <v/>
      </c>
      <c r="CN53" s="42" t="str">
        <f>IF(AND(VLOOKUP($E$2,Theme_Ranges[],2,0)&lt;=BD53,VLOOKUP($E$2,Theme_Ranges[],3,0)&gt;=BD53),BD53,"")</f>
        <v/>
      </c>
      <c r="CO53" s="42" t="str">
        <f>IF(AND(VLOOKUP($E$2,Theme_Ranges[],2,0)&lt;=BE53,VLOOKUP($E$2,Theme_Ranges[],3,0)&gt;=BE53),BE53,"")</f>
        <v/>
      </c>
      <c r="CP53" s="42" t="str">
        <f>IF(AND(VLOOKUP($E$2,Theme_Ranges[],2,0)&lt;=BF53,VLOOKUP($E$2,Theme_Ranges[],3,0)&gt;=BF53),BF53,"")</f>
        <v/>
      </c>
      <c r="CQ53" s="42" t="str">
        <f>IF(AND(VLOOKUP($E$2,Theme_Ranges[],2,0)&lt;=BG53,VLOOKUP($E$2,Theme_Ranges[],3,0)&gt;=BG53),BG53,"")</f>
        <v/>
      </c>
      <c r="CR53" s="42" t="str">
        <f>IF(AND(VLOOKUP($E$2,Theme_Ranges[],2,0)&lt;=BH53,VLOOKUP($E$2,Theme_Ranges[],3,0)&gt;=BH53),BH53,"")</f>
        <v/>
      </c>
      <c r="CS53" s="42" t="str">
        <f>IF(AND(VLOOKUP($E$2,Theme_Ranges[],2,0)&lt;=BI53,VLOOKUP($E$2,Theme_Ranges[],3,0)&gt;=BI53),BI53,"")</f>
        <v/>
      </c>
      <c r="CT53" s="42" t="str">
        <f>IF(AND(VLOOKUP($E$2,Theme_Ranges[],2,0)&lt;=BJ53,VLOOKUP($E$2,Theme_Ranges[],3,0)&gt;=BJ53),BJ53,"")</f>
        <v/>
      </c>
      <c r="CU53" s="42" t="str">
        <f>IF(AND(VLOOKUP($E$2,Theme_Ranges[],2,0)&lt;=BK53,VLOOKUP($E$2,Theme_Ranges[],3,0)&gt;=BK53),BK53,"")</f>
        <v/>
      </c>
      <c r="CV53" s="42" t="str">
        <f>IF(AND(VLOOKUP($E$2,Theme_Ranges[],2,0)&lt;=BL53,VLOOKUP($E$2,Theme_Ranges[],3,0)&gt;=BL53),BL53,"")</f>
        <v/>
      </c>
      <c r="CW53" s="42" t="str">
        <f>IF(AND(VLOOKUP($E$2,Theme_Ranges[],2,0)&lt;=BM53,VLOOKUP($E$2,Theme_Ranges[],3,0)&gt;=BM53),BM53,"")</f>
        <v/>
      </c>
      <c r="CX53" s="42" t="str">
        <f>IF(AND(VLOOKUP($E$2,Theme_Ranges[],2,0)&lt;=BN53,VLOOKUP($E$2,Theme_Ranges[],3,0)&gt;=BN53),BN53,"")</f>
        <v/>
      </c>
      <c r="CY53" s="42" t="str">
        <f>IF(AND(VLOOKUP($E$2,Theme_Ranges[],2,0)&lt;=BO53,VLOOKUP($E$2,Theme_Ranges[],3,0)&gt;=BO53),BO53,"")</f>
        <v/>
      </c>
      <c r="CZ53" s="42" t="str">
        <f>IF(AND(VLOOKUP($E$2,Theme_Ranges[],2,0)&lt;=BP53,VLOOKUP($E$2,Theme_Ranges[],3,0)&gt;=BP53),BP53,"")</f>
        <v/>
      </c>
      <c r="DA53" s="42" t="str">
        <f>IF(AND(VLOOKUP($E$2,Theme_Ranges[],2,0)&lt;=BQ53,VLOOKUP($E$2,Theme_Ranges[],3,0)&gt;=BQ53),BQ53,"")</f>
        <v/>
      </c>
      <c r="DB53" s="42" t="str">
        <f>IF(AND(VLOOKUP($E$2,Theme_Ranges[],2,0)&lt;=BR53,VLOOKUP($E$2,Theme_Ranges[],3,0)&gt;=BR53),BR53,"")</f>
        <v/>
      </c>
      <c r="DC53" s="42" t="str">
        <f>IF(AND(VLOOKUP($E$2,Theme_Ranges[],2,0)&lt;=BS53,VLOOKUP($E$2,Theme_Ranges[],3,0)&gt;=BS53),BS53,"")</f>
        <v/>
      </c>
      <c r="DD53" s="42" t="str">
        <f>IF(AND(VLOOKUP($E$2,Theme_Ranges[],2,0)&lt;=BT53,VLOOKUP($E$2,Theme_Ranges[],3,0)&gt;=BT53),BT53,"")</f>
        <v/>
      </c>
      <c r="DE53" s="42" t="str">
        <f>IF(AND(VLOOKUP($E$2,Theme_Ranges[],2,0)&lt;=BU53,VLOOKUP($E$2,Theme_Ranges[],3,0)&gt;=BU53),BU53,"")</f>
        <v/>
      </c>
      <c r="DF53" s="42" t="str">
        <f>IF(AND(VLOOKUP($E$2,Theme_Ranges[],2,0)&lt;=BV53,VLOOKUP($E$2,Theme_Ranges[],3,0)&gt;=BV53),BV53,"")</f>
        <v/>
      </c>
      <c r="DG53" s="42" t="str">
        <f>IF(AND(VLOOKUP($E$2,Theme_Ranges[],2,0)&lt;=BW53,VLOOKUP($E$2,Theme_Ranges[],3,0)&gt;=BW53),BW53,"")</f>
        <v/>
      </c>
      <c r="DH53" s="42" t="str">
        <f>IF(AND(VLOOKUP($E$2,Theme_Ranges[],2,0)&lt;=BX53,VLOOKUP($E$2,Theme_Ranges[],3,0)&gt;=BX53),BX53,"")</f>
        <v/>
      </c>
      <c r="DI53" s="42" t="str">
        <f>IF(AND(VLOOKUP($E$2,Theme_Ranges[],2,0)&lt;=BY53,VLOOKUP($E$2,Theme_Ranges[],3,0)&gt;=BY53),BY53,"")</f>
        <v/>
      </c>
      <c r="DJ53" s="42" t="str">
        <f>IF(AND(VLOOKUP($E$2,Theme_Ranges[],2,0)&lt;=BZ53,VLOOKUP($E$2,Theme_Ranges[],3,0)&gt;=BZ53),BZ53,"")</f>
        <v/>
      </c>
      <c r="DK53" s="42" t="str">
        <f>IF(AND(VLOOKUP($E$2,Theme_Ranges[],2,0)&lt;=CA53,VLOOKUP($E$2,Theme_Ranges[],3,0)&gt;=CA53),CA53,"")</f>
        <v/>
      </c>
      <c r="DL53" s="42" t="str">
        <f>IF(AND(VLOOKUP($E$2,Theme_Ranges[],2,0)&lt;=CB53,VLOOKUP($E$2,Theme_Ranges[],3,0)&gt;=CB53),CB53,"")</f>
        <v/>
      </c>
      <c r="DM53" s="42" t="str">
        <f>IF(AND(VLOOKUP($E$2,Theme_Ranges[],2,0)&lt;=CC53,VLOOKUP($E$2,Theme_Ranges[],3,0)&gt;=CC53),CC53,"")</f>
        <v/>
      </c>
      <c r="DN53" s="42" t="str">
        <f>IF(AND(VLOOKUP($E$2,Theme_Ranges[],2,0)&lt;=CD53,VLOOKUP($E$2,Theme_Ranges[],3,0)&gt;=CD53),CD53,"")</f>
        <v/>
      </c>
      <c r="DO53" s="42" t="str">
        <f>IF(AND(VLOOKUP($E$2,Theme_Ranges[],2,0)&lt;=CE53,VLOOKUP($E$2,Theme_Ranges[],3,0)&gt;=CE53),CE53,"")</f>
        <v/>
      </c>
      <c r="DP53" s="42" t="str">
        <f>IF(AND(VLOOKUP($E$2,Theme_Ranges[],2,0)&lt;=CF53,VLOOKUP($E$2,Theme_Ranges[],3,0)&gt;=CF53),CF53,"")</f>
        <v/>
      </c>
      <c r="DQ53" s="42" t="str">
        <f>IF(AND(VLOOKUP($E$2,Theme_Ranges[],2,0)&lt;=CG53,VLOOKUP($E$2,Theme_Ranges[],3,0)&gt;=CG53),CG53,"")</f>
        <v/>
      </c>
      <c r="DR53" s="42" t="str">
        <f>IF(AND(VLOOKUP($E$2,Theme_Ranges[],2,0)&lt;=CH53,VLOOKUP($E$2,Theme_Ranges[],3,0)&gt;=CH53),CH53,"")</f>
        <v/>
      </c>
      <c r="DS53" s="42" t="str">
        <f>IF(AND(VLOOKUP($E$2,Theme_Ranges[],2,0)&lt;=CI53,VLOOKUP($E$2,Theme_Ranges[],3,0)&gt;=CI53),CI53,"")</f>
        <v/>
      </c>
      <c r="DT53" s="42" t="str">
        <f>IF(AND(VLOOKUP($E$2,Theme_Ranges[],2,0)&lt;=CJ53,VLOOKUP($E$2,Theme_Ranges[],3,0)&gt;=CJ53),CJ53,"")</f>
        <v/>
      </c>
    </row>
    <row r="54" spans="1:124" ht="19.2" x14ac:dyDescent="0.5">
      <c r="A54" s="38" t="str">
        <f t="shared" si="36"/>
        <v xml:space="preserve"> </v>
      </c>
      <c r="B54" s="39" t="str">
        <f>IF('Raw Data'!B49="","",'Raw Data'!B49)</f>
        <v/>
      </c>
      <c r="C54" s="39" t="str">
        <f>IF('Raw Data'!C49="","",'Raw Data'!C49)</f>
        <v/>
      </c>
      <c r="D54" s="39" t="str">
        <f>IF('Raw Data'!D49="","",'Raw Data'!D49)</f>
        <v/>
      </c>
      <c r="E54" s="39" t="str">
        <f>IF('Raw Data'!E49="","",'Raw Data'!E49)</f>
        <v/>
      </c>
      <c r="F54" s="71"/>
      <c r="G54" s="41" t="str">
        <f>IF(OR(IFERROR(AND(VLOOKUP($E$2,Theme_Ranges[],2,0)&lt;=BC54,VLOOKUP($E$2,Theme_Ranges[],3,0)&gt;=BC54),FALSE),IFERROR(AND(VLOOKUP($E$3,Theme_Ranges[],2,0)&lt;=BC54,VLOOKUP($E$3,Theme_Ranges[],3,0)&gt;=BC54),FALSE)),BC54,"")</f>
        <v/>
      </c>
      <c r="H54" s="41" t="str">
        <f>IF(OR(IFERROR(AND(VLOOKUP($E$2,Theme_Ranges[],2,0)&lt;=BD54,VLOOKUP($E$2,Theme_Ranges[],3,0)&gt;=BD54),FALSE),IFERROR(AND(VLOOKUP($E$3,Theme_Ranges[],2,0)&lt;=BD54,VLOOKUP($E$3,Theme_Ranges[],3,0)&gt;=BD54),FALSE)),BD54,"")</f>
        <v/>
      </c>
      <c r="I54" s="41" t="str">
        <f>IF(OR(IFERROR(AND(VLOOKUP($E$2,Theme_Ranges[],2,0)&lt;=BE54,VLOOKUP($E$2,Theme_Ranges[],3,0)&gt;=BE54),FALSE),IFERROR(AND(VLOOKUP($E$3,Theme_Ranges[],2,0)&lt;=BE54,VLOOKUP($E$3,Theme_Ranges[],3,0)&gt;=BE54),FALSE)),BE54,"")</f>
        <v/>
      </c>
      <c r="J54" s="41" t="str">
        <f>IF(OR(IFERROR(AND(VLOOKUP($E$2,Theme_Ranges[],2,0)&lt;=BF54,VLOOKUP($E$2,Theme_Ranges[],3,0)&gt;=BF54),FALSE),IFERROR(AND(VLOOKUP($E$3,Theme_Ranges[],2,0)&lt;=BF54,VLOOKUP($E$3,Theme_Ranges[],3,0)&gt;=BF54),FALSE)),BF54,"")</f>
        <v/>
      </c>
      <c r="K54" s="41" t="str">
        <f>IF(OR(IFERROR(AND(VLOOKUP($E$2,Theme_Ranges[],2,0)&lt;=BG54,VLOOKUP($E$2,Theme_Ranges[],3,0)&gt;=BG54),FALSE),IFERROR(AND(VLOOKUP($E$3,Theme_Ranges[],2,0)&lt;=BG54,VLOOKUP($E$3,Theme_Ranges[],3,0)&gt;=BG54),FALSE)),BG54,"")</f>
        <v/>
      </c>
      <c r="L54" s="41" t="str">
        <f>IF(OR(IFERROR(AND(VLOOKUP($E$2,Theme_Ranges[],2,0)&lt;=BH54,VLOOKUP($E$2,Theme_Ranges[],3,0)&gt;=BH54),FALSE),IFERROR(AND(VLOOKUP($E$3,Theme_Ranges[],2,0)&lt;=BH54,VLOOKUP($E$3,Theme_Ranges[],3,0)&gt;=BH54),FALSE)),BH54,"")</f>
        <v/>
      </c>
      <c r="M54" s="41" t="str">
        <f>IF(OR(IFERROR(AND(VLOOKUP($E$2,Theme_Ranges[],2,0)&lt;=BI54,VLOOKUP($E$2,Theme_Ranges[],3,0)&gt;=BI54),FALSE),IFERROR(AND(VLOOKUP($E$3,Theme_Ranges[],2,0)&lt;=BI54,VLOOKUP($E$3,Theme_Ranges[],3,0)&gt;=BI54),FALSE)),BI54,"")</f>
        <v/>
      </c>
      <c r="N54" s="41" t="str">
        <f>IF(OR(IFERROR(AND(VLOOKUP($E$2,Theme_Ranges[],2,0)&lt;=BJ54,VLOOKUP($E$2,Theme_Ranges[],3,0)&gt;=BJ54),FALSE),IFERROR(AND(VLOOKUP($E$3,Theme_Ranges[],2,0)&lt;=BJ54,VLOOKUP($E$3,Theme_Ranges[],3,0)&gt;=BJ54),FALSE)),BJ54,"")</f>
        <v/>
      </c>
      <c r="O54" s="41" t="str">
        <f>IF(OR(IFERROR(AND(VLOOKUP($E$2,Theme_Ranges[],2,0)&lt;=BK54,VLOOKUP($E$2,Theme_Ranges[],3,0)&gt;=BK54),FALSE),IFERROR(AND(VLOOKUP($E$3,Theme_Ranges[],2,0)&lt;=BK54,VLOOKUP($E$3,Theme_Ranges[],3,0)&gt;=BK54),FALSE)),BK54,"")</f>
        <v/>
      </c>
      <c r="P54" s="41" t="str">
        <f>IF(OR(IFERROR(AND(VLOOKUP($E$2,Theme_Ranges[],2,0)&lt;=BL54,VLOOKUP($E$2,Theme_Ranges[],3,0)&gt;=BL54),FALSE),IFERROR(AND(VLOOKUP($E$3,Theme_Ranges[],2,0)&lt;=BL54,VLOOKUP($E$3,Theme_Ranges[],3,0)&gt;=BL54),FALSE)),BL54,"")</f>
        <v/>
      </c>
      <c r="Q54" s="41" t="str">
        <f>IF(OR(IFERROR(AND(VLOOKUP($E$2,Theme_Ranges[],2,0)&lt;=BM54,VLOOKUP($E$2,Theme_Ranges[],3,0)&gt;=BM54),FALSE),IFERROR(AND(VLOOKUP($E$3,Theme_Ranges[],2,0)&lt;=BM54,VLOOKUP($E$3,Theme_Ranges[],3,0)&gt;=BM54),FALSE)),BM54,"")</f>
        <v/>
      </c>
      <c r="R54" s="41" t="str">
        <f>IF(OR(IFERROR(AND(VLOOKUP($E$2,Theme_Ranges[],2,0)&lt;=BN54,VLOOKUP($E$2,Theme_Ranges[],3,0)&gt;=BN54),FALSE),IFERROR(AND(VLOOKUP($E$3,Theme_Ranges[],2,0)&lt;=BN54,VLOOKUP($E$3,Theme_Ranges[],3,0)&gt;=BN54),FALSE)),BN54,"")</f>
        <v/>
      </c>
      <c r="S54" s="41" t="str">
        <f>IF(OR(IFERROR(AND(VLOOKUP($E$2,Theme_Ranges[],2,0)&lt;=BO54,VLOOKUP($E$2,Theme_Ranges[],3,0)&gt;=BO54),FALSE),IFERROR(AND(VLOOKUP($E$3,Theme_Ranges[],2,0)&lt;=BO54,VLOOKUP($E$3,Theme_Ranges[],3,0)&gt;=BO54),FALSE)),BO54,"")</f>
        <v/>
      </c>
      <c r="T54" s="41" t="str">
        <f>IF(OR(IFERROR(AND(VLOOKUP($E$2,Theme_Ranges[],2,0)&lt;=BP54,VLOOKUP($E$2,Theme_Ranges[],3,0)&gt;=BP54),FALSE),IFERROR(AND(VLOOKUP($E$3,Theme_Ranges[],2,0)&lt;=BP54,VLOOKUP($E$3,Theme_Ranges[],3,0)&gt;=BP54),FALSE)),BP54,"")</f>
        <v/>
      </c>
      <c r="U54" s="41" t="str">
        <f>IF(OR(IFERROR(AND(VLOOKUP($E$2,Theme_Ranges[],2,0)&lt;=BQ54,VLOOKUP($E$2,Theme_Ranges[],3,0)&gt;=BQ54),FALSE),IFERROR(AND(VLOOKUP($E$3,Theme_Ranges[],2,0)&lt;=BQ54,VLOOKUP($E$3,Theme_Ranges[],3,0)&gt;=BQ54),FALSE)),BQ54,"")</f>
        <v/>
      </c>
      <c r="V54" s="41" t="str">
        <f>IF(OR(IFERROR(AND(VLOOKUP($E$2,Theme_Ranges[],2,0)&lt;=BR54,VLOOKUP($E$2,Theme_Ranges[],3,0)&gt;=BR54),FALSE),IFERROR(AND(VLOOKUP($E$3,Theme_Ranges[],2,0)&lt;=BR54,VLOOKUP($E$3,Theme_Ranges[],3,0)&gt;=BR54),FALSE)),BR54,"")</f>
        <v/>
      </c>
      <c r="W54" s="41" t="str">
        <f>IF(OR(IFERROR(AND(VLOOKUP($E$2,Theme_Ranges[],2,0)&lt;=BS54,VLOOKUP($E$2,Theme_Ranges[],3,0)&gt;=BS54),FALSE),IFERROR(AND(VLOOKUP($E$3,Theme_Ranges[],2,0)&lt;=BS54,VLOOKUP($E$3,Theme_Ranges[],3,0)&gt;=BS54),FALSE)),BS54,"")</f>
        <v/>
      </c>
      <c r="X54" s="41" t="str">
        <f>IF(OR(IFERROR(AND(VLOOKUP($E$2,Theme_Ranges[],2,0)&lt;=BT54,VLOOKUP($E$2,Theme_Ranges[],3,0)&gt;=BT54),FALSE),IFERROR(AND(VLOOKUP($E$3,Theme_Ranges[],2,0)&lt;=BT54,VLOOKUP($E$3,Theme_Ranges[],3,0)&gt;=BT54),FALSE)),BT54,"")</f>
        <v/>
      </c>
      <c r="Y54" s="41" t="str">
        <f>IF(OR(IFERROR(AND(VLOOKUP($E$2,Theme_Ranges[],2,0)&lt;=BU54,VLOOKUP($E$2,Theme_Ranges[],3,0)&gt;=BU54),FALSE),IFERROR(AND(VLOOKUP($E$3,Theme_Ranges[],2,0)&lt;=BU54,VLOOKUP($E$3,Theme_Ranges[],3,0)&gt;=BU54),FALSE)),BU54,"")</f>
        <v/>
      </c>
      <c r="Z54" s="41" t="str">
        <f>IF(OR(IFERROR(AND(VLOOKUP($E$2,Theme_Ranges[],2,0)&lt;=BV54,VLOOKUP($E$2,Theme_Ranges[],3,0)&gt;=BV54),FALSE),IFERROR(AND(VLOOKUP($E$3,Theme_Ranges[],2,0)&lt;=BV54,VLOOKUP($E$3,Theme_Ranges[],3,0)&gt;=BV54),FALSE)),BV54,"")</f>
        <v/>
      </c>
      <c r="AA54" s="41" t="str">
        <f>IF(OR(IFERROR(AND(VLOOKUP($E$2,Theme_Ranges[],2,0)&lt;=BW54,VLOOKUP($E$2,Theme_Ranges[],3,0)&gt;=BW54),FALSE),IFERROR(AND(VLOOKUP($E$3,Theme_Ranges[],2,0)&lt;=BW54,VLOOKUP($E$3,Theme_Ranges[],3,0)&gt;=BW54),FALSE)),BW54,"")</f>
        <v/>
      </c>
      <c r="AB54" s="41" t="str">
        <f>IF(OR(IFERROR(AND(VLOOKUP($E$2,Theme_Ranges[],2,0)&lt;=BX54,VLOOKUP($E$2,Theme_Ranges[],3,0)&gt;=BX54),FALSE),IFERROR(AND(VLOOKUP($E$3,Theme_Ranges[],2,0)&lt;=BX54,VLOOKUP($E$3,Theme_Ranges[],3,0)&gt;=BX54),FALSE)),BX54,"")</f>
        <v/>
      </c>
      <c r="AC54" s="41" t="str">
        <f>IF(OR(IFERROR(AND(VLOOKUP($E$2,Theme_Ranges[],2,0)&lt;=BY54,VLOOKUP($E$2,Theme_Ranges[],3,0)&gt;=BY54),FALSE),IFERROR(AND(VLOOKUP($E$3,Theme_Ranges[],2,0)&lt;=BY54,VLOOKUP($E$3,Theme_Ranges[],3,0)&gt;=BY54),FALSE)),BY54,"")</f>
        <v/>
      </c>
      <c r="AD54" s="41" t="str">
        <f>IF(OR(IFERROR(AND(VLOOKUP($E$2,Theme_Ranges[],2,0)&lt;=BZ54,VLOOKUP($E$2,Theme_Ranges[],3,0)&gt;=BZ54),FALSE),IFERROR(AND(VLOOKUP($E$3,Theme_Ranges[],2,0)&lt;=BZ54,VLOOKUP($E$3,Theme_Ranges[],3,0)&gt;=BZ54),FALSE)),BZ54,"")</f>
        <v/>
      </c>
      <c r="AE54" s="41" t="str">
        <f>IF(OR(IFERROR(AND(VLOOKUP($E$2,Theme_Ranges[],2,0)&lt;=CA54,VLOOKUP($E$2,Theme_Ranges[],3,0)&gt;=CA54),FALSE),IFERROR(AND(VLOOKUP($E$3,Theme_Ranges[],2,0)&lt;=CA54,VLOOKUP($E$3,Theme_Ranges[],3,0)&gt;=CA54),FALSE)),CA54,"")</f>
        <v/>
      </c>
      <c r="AF54" s="41" t="str">
        <f>IF(OR(IFERROR(AND(VLOOKUP($E$2,Theme_Ranges[],2,0)&lt;=CB54,VLOOKUP($E$2,Theme_Ranges[],3,0)&gt;=CB54),FALSE),IFERROR(AND(VLOOKUP($E$3,Theme_Ranges[],2,0)&lt;=CB54,VLOOKUP($E$3,Theme_Ranges[],3,0)&gt;=CB54),FALSE)),CB54,"")</f>
        <v/>
      </c>
      <c r="AG54" s="41" t="str">
        <f>IF(OR(IFERROR(AND(VLOOKUP($E$2,Theme_Ranges[],2,0)&lt;=CC54,VLOOKUP($E$2,Theme_Ranges[],3,0)&gt;=CC54),FALSE),IFERROR(AND(VLOOKUP($E$3,Theme_Ranges[],2,0)&lt;=CC54,VLOOKUP($E$3,Theme_Ranges[],3,0)&gt;=CC54),FALSE)),CC54,"")</f>
        <v/>
      </c>
      <c r="AH54" s="41" t="str">
        <f>IF(OR(IFERROR(AND(VLOOKUP($E$2,Theme_Ranges[],2,0)&lt;=CD54,VLOOKUP($E$2,Theme_Ranges[],3,0)&gt;=CD54),FALSE),IFERROR(AND(VLOOKUP($E$3,Theme_Ranges[],2,0)&lt;=CD54,VLOOKUP($E$3,Theme_Ranges[],3,0)&gt;=CD54),FALSE)),CD54,"")</f>
        <v/>
      </c>
      <c r="AI54" s="41" t="str">
        <f>IF(OR(IFERROR(AND(VLOOKUP($E$2,Theme_Ranges[],2,0)&lt;=CE54,VLOOKUP($E$2,Theme_Ranges[],3,0)&gt;=CE54),FALSE),IFERROR(AND(VLOOKUP($E$3,Theme_Ranges[],2,0)&lt;=CE54,VLOOKUP($E$3,Theme_Ranges[],3,0)&gt;=CE54),FALSE)),CE54,"")</f>
        <v/>
      </c>
      <c r="AJ54" s="41" t="str">
        <f>IF(OR(IFERROR(AND(VLOOKUP($E$2,Theme_Ranges[],2,0)&lt;=CF54,VLOOKUP($E$2,Theme_Ranges[],3,0)&gt;=CF54),FALSE),IFERROR(AND(VLOOKUP($E$3,Theme_Ranges[],2,0)&lt;=CF54,VLOOKUP($E$3,Theme_Ranges[],3,0)&gt;=CF54),FALSE)),CF54,"")</f>
        <v/>
      </c>
      <c r="AK54" s="41" t="str">
        <f>IF(OR(IFERROR(AND(VLOOKUP($E$2,Theme_Ranges[],2,0)&lt;=CG54,VLOOKUP($E$2,Theme_Ranges[],3,0)&gt;=CG54),FALSE),IFERROR(AND(VLOOKUP($E$3,Theme_Ranges[],2,0)&lt;=CG54,VLOOKUP($E$3,Theme_Ranges[],3,0)&gt;=CG54),FALSE)),CG54,"")</f>
        <v/>
      </c>
      <c r="AL54" s="41" t="str">
        <f>IF(OR(IFERROR(AND(VLOOKUP($E$2,Theme_Ranges[],2,0)&lt;=CH54,VLOOKUP($E$2,Theme_Ranges[],3,0)&gt;=CH54),FALSE),IFERROR(AND(VLOOKUP($E$3,Theme_Ranges[],2,0)&lt;=CH54,VLOOKUP($E$3,Theme_Ranges[],3,0)&gt;=CH54),FALSE)),CH54,"")</f>
        <v/>
      </c>
      <c r="AM54" s="41" t="str">
        <f>IF(OR(IFERROR(AND(VLOOKUP($E$2,Theme_Ranges[],2,0)&lt;=CI54,VLOOKUP($E$2,Theme_Ranges[],3,0)&gt;=CI54),FALSE),IFERROR(AND(VLOOKUP($E$3,Theme_Ranges[],2,0)&lt;=CI54,VLOOKUP($E$3,Theme_Ranges[],3,0)&gt;=CI54),FALSE)),CI54,"")</f>
        <v/>
      </c>
      <c r="AN54" s="41" t="str">
        <f>IF(OR(IFERROR(AND(VLOOKUP($E$2,Theme_Ranges[],2,0)&lt;=CJ54,VLOOKUP($E$2,Theme_Ranges[],3,0)&gt;=CJ54),FALSE),IFERROR(AND(VLOOKUP($E$3,Theme_Ranges[],2,0)&lt;=CJ54,VLOOKUP($E$3,Theme_Ranges[],3,0)&gt;=CJ54),FALSE)),CJ54,"")</f>
        <v/>
      </c>
      <c r="AO54" s="79"/>
      <c r="AP54" s="49" t="str">
        <f t="shared" si="46"/>
        <v/>
      </c>
      <c r="AQ54" s="50" t="str">
        <f t="shared" si="47"/>
        <v/>
      </c>
      <c r="AR54" s="50" t="str">
        <f t="shared" si="48"/>
        <v/>
      </c>
      <c r="AS54" s="51" t="str">
        <f t="shared" si="49"/>
        <v/>
      </c>
      <c r="AT54" s="40"/>
      <c r="AU54" s="40"/>
      <c r="AV54" s="5">
        <f>VLOOKUP($AV$8,Theme_Ranges[],3,0)</f>
        <v>5</v>
      </c>
      <c r="AW54" s="5">
        <f t="shared" si="50"/>
        <v>0</v>
      </c>
      <c r="AX54" s="5">
        <f t="shared" si="51"/>
        <v>0</v>
      </c>
      <c r="AY54" s="5">
        <f t="shared" si="52"/>
        <v>0</v>
      </c>
      <c r="AZ54" s="5">
        <f t="shared" si="53"/>
        <v>0</v>
      </c>
      <c r="BA54" s="5">
        <f t="shared" si="54"/>
        <v>0</v>
      </c>
      <c r="BB54" s="40"/>
      <c r="BC54" s="42" t="str">
        <f>IF($D54="","",VLOOKUP($A54&amp;G$6,Data_Table_1[[Full Name Theme Conc]:[Theme Ranking]],8,0))</f>
        <v/>
      </c>
      <c r="BD54" s="42" t="str">
        <f>IF($D54="","",VLOOKUP($A54&amp;H$6,Data_Table_1[[Full Name Theme Conc]:[Theme Ranking]],8,0))</f>
        <v/>
      </c>
      <c r="BE54" s="42" t="str">
        <f>IF($D54="","",VLOOKUP($A54&amp;I$6,Data_Table_1[[Full Name Theme Conc]:[Theme Ranking]],8,0))</f>
        <v/>
      </c>
      <c r="BF54" s="42" t="str">
        <f>IF($D54="","",VLOOKUP($A54&amp;J$6,Data_Table_1[[Full Name Theme Conc]:[Theme Ranking]],8,0))</f>
        <v/>
      </c>
      <c r="BG54" s="42" t="str">
        <f>IF($D54="","",VLOOKUP($A54&amp;K$6,Data_Table_1[[Full Name Theme Conc]:[Theme Ranking]],8,0))</f>
        <v/>
      </c>
      <c r="BH54" s="42" t="str">
        <f>IF($D54="","",VLOOKUP($A54&amp;L$6,Data_Table_1[[Full Name Theme Conc]:[Theme Ranking]],8,0))</f>
        <v/>
      </c>
      <c r="BI54" s="42" t="str">
        <f>IF($D54="","",VLOOKUP($A54&amp;M$6,Data_Table_1[[Full Name Theme Conc]:[Theme Ranking]],8,0))</f>
        <v/>
      </c>
      <c r="BJ54" s="42" t="str">
        <f>IF($D54="","",VLOOKUP($A54&amp;N$6,Data_Table_1[[Full Name Theme Conc]:[Theme Ranking]],8,0))</f>
        <v/>
      </c>
      <c r="BK54" s="42" t="str">
        <f>IF($D54="","",VLOOKUP($A54&amp;O$6,Data_Table_1[[Full Name Theme Conc]:[Theme Ranking]],8,0))</f>
        <v/>
      </c>
      <c r="BL54" s="42" t="str">
        <f>IF($D54="","",VLOOKUP($A54&amp;P$6,Data_Table_1[[Full Name Theme Conc]:[Theme Ranking]],8,0))</f>
        <v/>
      </c>
      <c r="BM54" s="42" t="str">
        <f>IF($D54="","",VLOOKUP($A54&amp;Q$6,Data_Table_1[[Full Name Theme Conc]:[Theme Ranking]],8,0))</f>
        <v/>
      </c>
      <c r="BN54" s="42" t="str">
        <f>IF($D54="","",VLOOKUP($A54&amp;R$6,Data_Table_1[[Full Name Theme Conc]:[Theme Ranking]],8,0))</f>
        <v/>
      </c>
      <c r="BO54" s="42" t="str">
        <f>IF($D54="","",VLOOKUP($A54&amp;S$6,Data_Table_1[[Full Name Theme Conc]:[Theme Ranking]],8,0))</f>
        <v/>
      </c>
      <c r="BP54" s="42" t="str">
        <f>IF($D54="","",VLOOKUP($A54&amp;T$6,Data_Table_1[[Full Name Theme Conc]:[Theme Ranking]],8,0))</f>
        <v/>
      </c>
      <c r="BQ54" s="42" t="str">
        <f>IF($D54="","",VLOOKUP($A54&amp;U$6,Data_Table_1[[Full Name Theme Conc]:[Theme Ranking]],8,0))</f>
        <v/>
      </c>
      <c r="BR54" s="42" t="str">
        <f>IF($D54="","",VLOOKUP($A54&amp;V$6,Data_Table_1[[Full Name Theme Conc]:[Theme Ranking]],8,0))</f>
        <v/>
      </c>
      <c r="BS54" s="42" t="str">
        <f>IF($D54="","",VLOOKUP($A54&amp;W$6,Data_Table_1[[Full Name Theme Conc]:[Theme Ranking]],8,0))</f>
        <v/>
      </c>
      <c r="BT54" s="42" t="str">
        <f>IF($D54="","",VLOOKUP($A54&amp;X$6,Data_Table_1[[Full Name Theme Conc]:[Theme Ranking]],8,0))</f>
        <v/>
      </c>
      <c r="BU54" s="42" t="str">
        <f>IF($D54="","",VLOOKUP($A54&amp;Y$6,Data_Table_1[[Full Name Theme Conc]:[Theme Ranking]],8,0))</f>
        <v/>
      </c>
      <c r="BV54" s="42" t="str">
        <f>IF($D54="","",VLOOKUP($A54&amp;Z$6,Data_Table_1[[Full Name Theme Conc]:[Theme Ranking]],8,0))</f>
        <v/>
      </c>
      <c r="BW54" s="42" t="str">
        <f>IF($D54="","",VLOOKUP($A54&amp;AA$6,Data_Table_1[[Full Name Theme Conc]:[Theme Ranking]],8,0))</f>
        <v/>
      </c>
      <c r="BX54" s="42" t="str">
        <f>IF($D54="","",VLOOKUP($A54&amp;AB$6,Data_Table_1[[Full Name Theme Conc]:[Theme Ranking]],8,0))</f>
        <v/>
      </c>
      <c r="BY54" s="42" t="str">
        <f>IF($D54="","",VLOOKUP($A54&amp;AC$6,Data_Table_1[[Full Name Theme Conc]:[Theme Ranking]],8,0))</f>
        <v/>
      </c>
      <c r="BZ54" s="42" t="str">
        <f>IF($D54="","",VLOOKUP($A54&amp;AD$6,Data_Table_1[[Full Name Theme Conc]:[Theme Ranking]],8,0))</f>
        <v/>
      </c>
      <c r="CA54" s="42" t="str">
        <f>IF($D54="","",VLOOKUP($A54&amp;AE$6,Data_Table_1[[Full Name Theme Conc]:[Theme Ranking]],8,0))</f>
        <v/>
      </c>
      <c r="CB54" s="42" t="str">
        <f>IF($D54="","",VLOOKUP($A54&amp;AF$6,Data_Table_1[[Full Name Theme Conc]:[Theme Ranking]],8,0))</f>
        <v/>
      </c>
      <c r="CC54" s="42" t="str">
        <f>IF($D54="","",VLOOKUP($A54&amp;AG$6,Data_Table_1[[Full Name Theme Conc]:[Theme Ranking]],8,0))</f>
        <v/>
      </c>
      <c r="CD54" s="42" t="str">
        <f>IF($D54="","",VLOOKUP($A54&amp;AH$6,Data_Table_1[[Full Name Theme Conc]:[Theme Ranking]],8,0))</f>
        <v/>
      </c>
      <c r="CE54" s="42" t="str">
        <f>IF($D54="","",VLOOKUP($A54&amp;AI$6,Data_Table_1[[Full Name Theme Conc]:[Theme Ranking]],8,0))</f>
        <v/>
      </c>
      <c r="CF54" s="42" t="str">
        <f>IF($D54="","",VLOOKUP($A54&amp;AJ$6,Data_Table_1[[Full Name Theme Conc]:[Theme Ranking]],8,0))</f>
        <v/>
      </c>
      <c r="CG54" s="42" t="str">
        <f>IF($D54="","",VLOOKUP($A54&amp;AK$6,Data_Table_1[[Full Name Theme Conc]:[Theme Ranking]],8,0))</f>
        <v/>
      </c>
      <c r="CH54" s="42" t="str">
        <f>IF($D54="","",VLOOKUP($A54&amp;AL$6,Data_Table_1[[Full Name Theme Conc]:[Theme Ranking]],8,0))</f>
        <v/>
      </c>
      <c r="CI54" s="42" t="str">
        <f>IF($D54="","",VLOOKUP($A54&amp;AM$6,Data_Table_1[[Full Name Theme Conc]:[Theme Ranking]],8,0))</f>
        <v/>
      </c>
      <c r="CJ54" s="42" t="str">
        <f>IF($D54="","",VLOOKUP($A54&amp;AN$6,Data_Table_1[[Full Name Theme Conc]:[Theme Ranking]],8,0))</f>
        <v/>
      </c>
      <c r="CM54" s="42" t="str">
        <f>IF(AND(VLOOKUP($E$2,Theme_Ranges[],2,0)&lt;=BC54,VLOOKUP($E$2,Theme_Ranges[],3,0)&gt;=BC54),BC54,"")</f>
        <v/>
      </c>
      <c r="CN54" s="42" t="str">
        <f>IF(AND(VLOOKUP($E$2,Theme_Ranges[],2,0)&lt;=BD54,VLOOKUP($E$2,Theme_Ranges[],3,0)&gt;=BD54),BD54,"")</f>
        <v/>
      </c>
      <c r="CO54" s="42" t="str">
        <f>IF(AND(VLOOKUP($E$2,Theme_Ranges[],2,0)&lt;=BE54,VLOOKUP($E$2,Theme_Ranges[],3,0)&gt;=BE54),BE54,"")</f>
        <v/>
      </c>
      <c r="CP54" s="42" t="str">
        <f>IF(AND(VLOOKUP($E$2,Theme_Ranges[],2,0)&lt;=BF54,VLOOKUP($E$2,Theme_Ranges[],3,0)&gt;=BF54),BF54,"")</f>
        <v/>
      </c>
      <c r="CQ54" s="42" t="str">
        <f>IF(AND(VLOOKUP($E$2,Theme_Ranges[],2,0)&lt;=BG54,VLOOKUP($E$2,Theme_Ranges[],3,0)&gt;=BG54),BG54,"")</f>
        <v/>
      </c>
      <c r="CR54" s="42" t="str">
        <f>IF(AND(VLOOKUP($E$2,Theme_Ranges[],2,0)&lt;=BH54,VLOOKUP($E$2,Theme_Ranges[],3,0)&gt;=BH54),BH54,"")</f>
        <v/>
      </c>
      <c r="CS54" s="42" t="str">
        <f>IF(AND(VLOOKUP($E$2,Theme_Ranges[],2,0)&lt;=BI54,VLOOKUP($E$2,Theme_Ranges[],3,0)&gt;=BI54),BI54,"")</f>
        <v/>
      </c>
      <c r="CT54" s="42" t="str">
        <f>IF(AND(VLOOKUP($E$2,Theme_Ranges[],2,0)&lt;=BJ54,VLOOKUP($E$2,Theme_Ranges[],3,0)&gt;=BJ54),BJ54,"")</f>
        <v/>
      </c>
      <c r="CU54" s="42" t="str">
        <f>IF(AND(VLOOKUP($E$2,Theme_Ranges[],2,0)&lt;=BK54,VLOOKUP($E$2,Theme_Ranges[],3,0)&gt;=BK54),BK54,"")</f>
        <v/>
      </c>
      <c r="CV54" s="42" t="str">
        <f>IF(AND(VLOOKUP($E$2,Theme_Ranges[],2,0)&lt;=BL54,VLOOKUP($E$2,Theme_Ranges[],3,0)&gt;=BL54),BL54,"")</f>
        <v/>
      </c>
      <c r="CW54" s="42" t="str">
        <f>IF(AND(VLOOKUP($E$2,Theme_Ranges[],2,0)&lt;=BM54,VLOOKUP($E$2,Theme_Ranges[],3,0)&gt;=BM54),BM54,"")</f>
        <v/>
      </c>
      <c r="CX54" s="42" t="str">
        <f>IF(AND(VLOOKUP($E$2,Theme_Ranges[],2,0)&lt;=BN54,VLOOKUP($E$2,Theme_Ranges[],3,0)&gt;=BN54),BN54,"")</f>
        <v/>
      </c>
      <c r="CY54" s="42" t="str">
        <f>IF(AND(VLOOKUP($E$2,Theme_Ranges[],2,0)&lt;=BO54,VLOOKUP($E$2,Theme_Ranges[],3,0)&gt;=BO54),BO54,"")</f>
        <v/>
      </c>
      <c r="CZ54" s="42" t="str">
        <f>IF(AND(VLOOKUP($E$2,Theme_Ranges[],2,0)&lt;=BP54,VLOOKUP($E$2,Theme_Ranges[],3,0)&gt;=BP54),BP54,"")</f>
        <v/>
      </c>
      <c r="DA54" s="42" t="str">
        <f>IF(AND(VLOOKUP($E$2,Theme_Ranges[],2,0)&lt;=BQ54,VLOOKUP($E$2,Theme_Ranges[],3,0)&gt;=BQ54),BQ54,"")</f>
        <v/>
      </c>
      <c r="DB54" s="42" t="str">
        <f>IF(AND(VLOOKUP($E$2,Theme_Ranges[],2,0)&lt;=BR54,VLOOKUP($E$2,Theme_Ranges[],3,0)&gt;=BR54),BR54,"")</f>
        <v/>
      </c>
      <c r="DC54" s="42" t="str">
        <f>IF(AND(VLOOKUP($E$2,Theme_Ranges[],2,0)&lt;=BS54,VLOOKUP($E$2,Theme_Ranges[],3,0)&gt;=BS54),BS54,"")</f>
        <v/>
      </c>
      <c r="DD54" s="42" t="str">
        <f>IF(AND(VLOOKUP($E$2,Theme_Ranges[],2,0)&lt;=BT54,VLOOKUP($E$2,Theme_Ranges[],3,0)&gt;=BT54),BT54,"")</f>
        <v/>
      </c>
      <c r="DE54" s="42" t="str">
        <f>IF(AND(VLOOKUP($E$2,Theme_Ranges[],2,0)&lt;=BU54,VLOOKUP($E$2,Theme_Ranges[],3,0)&gt;=BU54),BU54,"")</f>
        <v/>
      </c>
      <c r="DF54" s="42" t="str">
        <f>IF(AND(VLOOKUP($E$2,Theme_Ranges[],2,0)&lt;=BV54,VLOOKUP($E$2,Theme_Ranges[],3,0)&gt;=BV54),BV54,"")</f>
        <v/>
      </c>
      <c r="DG54" s="42" t="str">
        <f>IF(AND(VLOOKUP($E$2,Theme_Ranges[],2,0)&lt;=BW54,VLOOKUP($E$2,Theme_Ranges[],3,0)&gt;=BW54),BW54,"")</f>
        <v/>
      </c>
      <c r="DH54" s="42" t="str">
        <f>IF(AND(VLOOKUP($E$2,Theme_Ranges[],2,0)&lt;=BX54,VLOOKUP($E$2,Theme_Ranges[],3,0)&gt;=BX54),BX54,"")</f>
        <v/>
      </c>
      <c r="DI54" s="42" t="str">
        <f>IF(AND(VLOOKUP($E$2,Theme_Ranges[],2,0)&lt;=BY54,VLOOKUP($E$2,Theme_Ranges[],3,0)&gt;=BY54),BY54,"")</f>
        <v/>
      </c>
      <c r="DJ54" s="42" t="str">
        <f>IF(AND(VLOOKUP($E$2,Theme_Ranges[],2,0)&lt;=BZ54,VLOOKUP($E$2,Theme_Ranges[],3,0)&gt;=BZ54),BZ54,"")</f>
        <v/>
      </c>
      <c r="DK54" s="42" t="str">
        <f>IF(AND(VLOOKUP($E$2,Theme_Ranges[],2,0)&lt;=CA54,VLOOKUP($E$2,Theme_Ranges[],3,0)&gt;=CA54),CA54,"")</f>
        <v/>
      </c>
      <c r="DL54" s="42" t="str">
        <f>IF(AND(VLOOKUP($E$2,Theme_Ranges[],2,0)&lt;=CB54,VLOOKUP($E$2,Theme_Ranges[],3,0)&gt;=CB54),CB54,"")</f>
        <v/>
      </c>
      <c r="DM54" s="42" t="str">
        <f>IF(AND(VLOOKUP($E$2,Theme_Ranges[],2,0)&lt;=CC54,VLOOKUP($E$2,Theme_Ranges[],3,0)&gt;=CC54),CC54,"")</f>
        <v/>
      </c>
      <c r="DN54" s="42" t="str">
        <f>IF(AND(VLOOKUP($E$2,Theme_Ranges[],2,0)&lt;=CD54,VLOOKUP($E$2,Theme_Ranges[],3,0)&gt;=CD54),CD54,"")</f>
        <v/>
      </c>
      <c r="DO54" s="42" t="str">
        <f>IF(AND(VLOOKUP($E$2,Theme_Ranges[],2,0)&lt;=CE54,VLOOKUP($E$2,Theme_Ranges[],3,0)&gt;=CE54),CE54,"")</f>
        <v/>
      </c>
      <c r="DP54" s="42" t="str">
        <f>IF(AND(VLOOKUP($E$2,Theme_Ranges[],2,0)&lt;=CF54,VLOOKUP($E$2,Theme_Ranges[],3,0)&gt;=CF54),CF54,"")</f>
        <v/>
      </c>
      <c r="DQ54" s="42" t="str">
        <f>IF(AND(VLOOKUP($E$2,Theme_Ranges[],2,0)&lt;=CG54,VLOOKUP($E$2,Theme_Ranges[],3,0)&gt;=CG54),CG54,"")</f>
        <v/>
      </c>
      <c r="DR54" s="42" t="str">
        <f>IF(AND(VLOOKUP($E$2,Theme_Ranges[],2,0)&lt;=CH54,VLOOKUP($E$2,Theme_Ranges[],3,0)&gt;=CH54),CH54,"")</f>
        <v/>
      </c>
      <c r="DS54" s="42" t="str">
        <f>IF(AND(VLOOKUP($E$2,Theme_Ranges[],2,0)&lt;=CI54,VLOOKUP($E$2,Theme_Ranges[],3,0)&gt;=CI54),CI54,"")</f>
        <v/>
      </c>
      <c r="DT54" s="42" t="str">
        <f>IF(AND(VLOOKUP($E$2,Theme_Ranges[],2,0)&lt;=CJ54,VLOOKUP($E$2,Theme_Ranges[],3,0)&gt;=CJ54),CJ54,"")</f>
        <v/>
      </c>
    </row>
    <row r="55" spans="1:124" ht="19.2" x14ac:dyDescent="0.5">
      <c r="A55" s="38" t="str">
        <f t="shared" si="36"/>
        <v xml:space="preserve"> </v>
      </c>
      <c r="B55" s="39" t="str">
        <f>IF('Raw Data'!B50="","",'Raw Data'!B50)</f>
        <v/>
      </c>
      <c r="C55" s="39" t="str">
        <f>IF('Raw Data'!C50="","",'Raw Data'!C50)</f>
        <v/>
      </c>
      <c r="D55" s="39" t="str">
        <f>IF('Raw Data'!D50="","",'Raw Data'!D50)</f>
        <v/>
      </c>
      <c r="E55" s="39" t="str">
        <f>IF('Raw Data'!E50="","",'Raw Data'!E50)</f>
        <v/>
      </c>
      <c r="F55" s="71"/>
      <c r="G55" s="41" t="str">
        <f>IF(OR(IFERROR(AND(VLOOKUP($E$2,Theme_Ranges[],2,0)&lt;=BC55,VLOOKUP($E$2,Theme_Ranges[],3,0)&gt;=BC55),FALSE),IFERROR(AND(VLOOKUP($E$3,Theme_Ranges[],2,0)&lt;=BC55,VLOOKUP($E$3,Theme_Ranges[],3,0)&gt;=BC55),FALSE)),BC55,"")</f>
        <v/>
      </c>
      <c r="H55" s="41" t="str">
        <f>IF(OR(IFERROR(AND(VLOOKUP($E$2,Theme_Ranges[],2,0)&lt;=BD55,VLOOKUP($E$2,Theme_Ranges[],3,0)&gt;=BD55),FALSE),IFERROR(AND(VLOOKUP($E$3,Theme_Ranges[],2,0)&lt;=BD55,VLOOKUP($E$3,Theme_Ranges[],3,0)&gt;=BD55),FALSE)),BD55,"")</f>
        <v/>
      </c>
      <c r="I55" s="41" t="str">
        <f>IF(OR(IFERROR(AND(VLOOKUP($E$2,Theme_Ranges[],2,0)&lt;=BE55,VLOOKUP($E$2,Theme_Ranges[],3,0)&gt;=BE55),FALSE),IFERROR(AND(VLOOKUP($E$3,Theme_Ranges[],2,0)&lt;=BE55,VLOOKUP($E$3,Theme_Ranges[],3,0)&gt;=BE55),FALSE)),BE55,"")</f>
        <v/>
      </c>
      <c r="J55" s="41" t="str">
        <f>IF(OR(IFERROR(AND(VLOOKUP($E$2,Theme_Ranges[],2,0)&lt;=BF55,VLOOKUP($E$2,Theme_Ranges[],3,0)&gt;=BF55),FALSE),IFERROR(AND(VLOOKUP($E$3,Theme_Ranges[],2,0)&lt;=BF55,VLOOKUP($E$3,Theme_Ranges[],3,0)&gt;=BF55),FALSE)),BF55,"")</f>
        <v/>
      </c>
      <c r="K55" s="41" t="str">
        <f>IF(OR(IFERROR(AND(VLOOKUP($E$2,Theme_Ranges[],2,0)&lt;=BG55,VLOOKUP($E$2,Theme_Ranges[],3,0)&gt;=BG55),FALSE),IFERROR(AND(VLOOKUP($E$3,Theme_Ranges[],2,0)&lt;=BG55,VLOOKUP($E$3,Theme_Ranges[],3,0)&gt;=BG55),FALSE)),BG55,"")</f>
        <v/>
      </c>
      <c r="L55" s="41" t="str">
        <f>IF(OR(IFERROR(AND(VLOOKUP($E$2,Theme_Ranges[],2,0)&lt;=BH55,VLOOKUP($E$2,Theme_Ranges[],3,0)&gt;=BH55),FALSE),IFERROR(AND(VLOOKUP($E$3,Theme_Ranges[],2,0)&lt;=BH55,VLOOKUP($E$3,Theme_Ranges[],3,0)&gt;=BH55),FALSE)),BH55,"")</f>
        <v/>
      </c>
      <c r="M55" s="41" t="str">
        <f>IF(OR(IFERROR(AND(VLOOKUP($E$2,Theme_Ranges[],2,0)&lt;=BI55,VLOOKUP($E$2,Theme_Ranges[],3,0)&gt;=BI55),FALSE),IFERROR(AND(VLOOKUP($E$3,Theme_Ranges[],2,0)&lt;=BI55,VLOOKUP($E$3,Theme_Ranges[],3,0)&gt;=BI55),FALSE)),BI55,"")</f>
        <v/>
      </c>
      <c r="N55" s="41" t="str">
        <f>IF(OR(IFERROR(AND(VLOOKUP($E$2,Theme_Ranges[],2,0)&lt;=BJ55,VLOOKUP($E$2,Theme_Ranges[],3,0)&gt;=BJ55),FALSE),IFERROR(AND(VLOOKUP($E$3,Theme_Ranges[],2,0)&lt;=BJ55,VLOOKUP($E$3,Theme_Ranges[],3,0)&gt;=BJ55),FALSE)),BJ55,"")</f>
        <v/>
      </c>
      <c r="O55" s="41" t="str">
        <f>IF(OR(IFERROR(AND(VLOOKUP($E$2,Theme_Ranges[],2,0)&lt;=BK55,VLOOKUP($E$2,Theme_Ranges[],3,0)&gt;=BK55),FALSE),IFERROR(AND(VLOOKUP($E$3,Theme_Ranges[],2,0)&lt;=BK55,VLOOKUP($E$3,Theme_Ranges[],3,0)&gt;=BK55),FALSE)),BK55,"")</f>
        <v/>
      </c>
      <c r="P55" s="41" t="str">
        <f>IF(OR(IFERROR(AND(VLOOKUP($E$2,Theme_Ranges[],2,0)&lt;=BL55,VLOOKUP($E$2,Theme_Ranges[],3,0)&gt;=BL55),FALSE),IFERROR(AND(VLOOKUP($E$3,Theme_Ranges[],2,0)&lt;=BL55,VLOOKUP($E$3,Theme_Ranges[],3,0)&gt;=BL55),FALSE)),BL55,"")</f>
        <v/>
      </c>
      <c r="Q55" s="41" t="str">
        <f>IF(OR(IFERROR(AND(VLOOKUP($E$2,Theme_Ranges[],2,0)&lt;=BM55,VLOOKUP($E$2,Theme_Ranges[],3,0)&gt;=BM55),FALSE),IFERROR(AND(VLOOKUP($E$3,Theme_Ranges[],2,0)&lt;=BM55,VLOOKUP($E$3,Theme_Ranges[],3,0)&gt;=BM55),FALSE)),BM55,"")</f>
        <v/>
      </c>
      <c r="R55" s="41" t="str">
        <f>IF(OR(IFERROR(AND(VLOOKUP($E$2,Theme_Ranges[],2,0)&lt;=BN55,VLOOKUP($E$2,Theme_Ranges[],3,0)&gt;=BN55),FALSE),IFERROR(AND(VLOOKUP($E$3,Theme_Ranges[],2,0)&lt;=BN55,VLOOKUP($E$3,Theme_Ranges[],3,0)&gt;=BN55),FALSE)),BN55,"")</f>
        <v/>
      </c>
      <c r="S55" s="41" t="str">
        <f>IF(OR(IFERROR(AND(VLOOKUP($E$2,Theme_Ranges[],2,0)&lt;=BO55,VLOOKUP($E$2,Theme_Ranges[],3,0)&gt;=BO55),FALSE),IFERROR(AND(VLOOKUP($E$3,Theme_Ranges[],2,0)&lt;=BO55,VLOOKUP($E$3,Theme_Ranges[],3,0)&gt;=BO55),FALSE)),BO55,"")</f>
        <v/>
      </c>
      <c r="T55" s="41" t="str">
        <f>IF(OR(IFERROR(AND(VLOOKUP($E$2,Theme_Ranges[],2,0)&lt;=BP55,VLOOKUP($E$2,Theme_Ranges[],3,0)&gt;=BP55),FALSE),IFERROR(AND(VLOOKUP($E$3,Theme_Ranges[],2,0)&lt;=BP55,VLOOKUP($E$3,Theme_Ranges[],3,0)&gt;=BP55),FALSE)),BP55,"")</f>
        <v/>
      </c>
      <c r="U55" s="41" t="str">
        <f>IF(OR(IFERROR(AND(VLOOKUP($E$2,Theme_Ranges[],2,0)&lt;=BQ55,VLOOKUP($E$2,Theme_Ranges[],3,0)&gt;=BQ55),FALSE),IFERROR(AND(VLOOKUP($E$3,Theme_Ranges[],2,0)&lt;=BQ55,VLOOKUP($E$3,Theme_Ranges[],3,0)&gt;=BQ55),FALSE)),BQ55,"")</f>
        <v/>
      </c>
      <c r="V55" s="41" t="str">
        <f>IF(OR(IFERROR(AND(VLOOKUP($E$2,Theme_Ranges[],2,0)&lt;=BR55,VLOOKUP($E$2,Theme_Ranges[],3,0)&gt;=BR55),FALSE),IFERROR(AND(VLOOKUP($E$3,Theme_Ranges[],2,0)&lt;=BR55,VLOOKUP($E$3,Theme_Ranges[],3,0)&gt;=BR55),FALSE)),BR55,"")</f>
        <v/>
      </c>
      <c r="W55" s="41" t="str">
        <f>IF(OR(IFERROR(AND(VLOOKUP($E$2,Theme_Ranges[],2,0)&lt;=BS55,VLOOKUP($E$2,Theme_Ranges[],3,0)&gt;=BS55),FALSE),IFERROR(AND(VLOOKUP($E$3,Theme_Ranges[],2,0)&lt;=BS55,VLOOKUP($E$3,Theme_Ranges[],3,0)&gt;=BS55),FALSE)),BS55,"")</f>
        <v/>
      </c>
      <c r="X55" s="41" t="str">
        <f>IF(OR(IFERROR(AND(VLOOKUP($E$2,Theme_Ranges[],2,0)&lt;=BT55,VLOOKUP($E$2,Theme_Ranges[],3,0)&gt;=BT55),FALSE),IFERROR(AND(VLOOKUP($E$3,Theme_Ranges[],2,0)&lt;=BT55,VLOOKUP($E$3,Theme_Ranges[],3,0)&gt;=BT55),FALSE)),BT55,"")</f>
        <v/>
      </c>
      <c r="Y55" s="41" t="str">
        <f>IF(OR(IFERROR(AND(VLOOKUP($E$2,Theme_Ranges[],2,0)&lt;=BU55,VLOOKUP($E$2,Theme_Ranges[],3,0)&gt;=BU55),FALSE),IFERROR(AND(VLOOKUP($E$3,Theme_Ranges[],2,0)&lt;=BU55,VLOOKUP($E$3,Theme_Ranges[],3,0)&gt;=BU55),FALSE)),BU55,"")</f>
        <v/>
      </c>
      <c r="Z55" s="41" t="str">
        <f>IF(OR(IFERROR(AND(VLOOKUP($E$2,Theme_Ranges[],2,0)&lt;=BV55,VLOOKUP($E$2,Theme_Ranges[],3,0)&gt;=BV55),FALSE),IFERROR(AND(VLOOKUP($E$3,Theme_Ranges[],2,0)&lt;=BV55,VLOOKUP($E$3,Theme_Ranges[],3,0)&gt;=BV55),FALSE)),BV55,"")</f>
        <v/>
      </c>
      <c r="AA55" s="41" t="str">
        <f>IF(OR(IFERROR(AND(VLOOKUP($E$2,Theme_Ranges[],2,0)&lt;=BW55,VLOOKUP($E$2,Theme_Ranges[],3,0)&gt;=BW55),FALSE),IFERROR(AND(VLOOKUP($E$3,Theme_Ranges[],2,0)&lt;=BW55,VLOOKUP($E$3,Theme_Ranges[],3,0)&gt;=BW55),FALSE)),BW55,"")</f>
        <v/>
      </c>
      <c r="AB55" s="41" t="str">
        <f>IF(OR(IFERROR(AND(VLOOKUP($E$2,Theme_Ranges[],2,0)&lt;=BX55,VLOOKUP($E$2,Theme_Ranges[],3,0)&gt;=BX55),FALSE),IFERROR(AND(VLOOKUP($E$3,Theme_Ranges[],2,0)&lt;=BX55,VLOOKUP($E$3,Theme_Ranges[],3,0)&gt;=BX55),FALSE)),BX55,"")</f>
        <v/>
      </c>
      <c r="AC55" s="41" t="str">
        <f>IF(OR(IFERROR(AND(VLOOKUP($E$2,Theme_Ranges[],2,0)&lt;=BY55,VLOOKUP($E$2,Theme_Ranges[],3,0)&gt;=BY55),FALSE),IFERROR(AND(VLOOKUP($E$3,Theme_Ranges[],2,0)&lt;=BY55,VLOOKUP($E$3,Theme_Ranges[],3,0)&gt;=BY55),FALSE)),BY55,"")</f>
        <v/>
      </c>
      <c r="AD55" s="41" t="str">
        <f>IF(OR(IFERROR(AND(VLOOKUP($E$2,Theme_Ranges[],2,0)&lt;=BZ55,VLOOKUP($E$2,Theme_Ranges[],3,0)&gt;=BZ55),FALSE),IFERROR(AND(VLOOKUP($E$3,Theme_Ranges[],2,0)&lt;=BZ55,VLOOKUP($E$3,Theme_Ranges[],3,0)&gt;=BZ55),FALSE)),BZ55,"")</f>
        <v/>
      </c>
      <c r="AE55" s="41" t="str">
        <f>IF(OR(IFERROR(AND(VLOOKUP($E$2,Theme_Ranges[],2,0)&lt;=CA55,VLOOKUP($E$2,Theme_Ranges[],3,0)&gt;=CA55),FALSE),IFERROR(AND(VLOOKUP($E$3,Theme_Ranges[],2,0)&lt;=CA55,VLOOKUP($E$3,Theme_Ranges[],3,0)&gt;=CA55),FALSE)),CA55,"")</f>
        <v/>
      </c>
      <c r="AF55" s="41" t="str">
        <f>IF(OR(IFERROR(AND(VLOOKUP($E$2,Theme_Ranges[],2,0)&lt;=CB55,VLOOKUP($E$2,Theme_Ranges[],3,0)&gt;=CB55),FALSE),IFERROR(AND(VLOOKUP($E$3,Theme_Ranges[],2,0)&lt;=CB55,VLOOKUP($E$3,Theme_Ranges[],3,0)&gt;=CB55),FALSE)),CB55,"")</f>
        <v/>
      </c>
      <c r="AG55" s="41" t="str">
        <f>IF(OR(IFERROR(AND(VLOOKUP($E$2,Theme_Ranges[],2,0)&lt;=CC55,VLOOKUP($E$2,Theme_Ranges[],3,0)&gt;=CC55),FALSE),IFERROR(AND(VLOOKUP($E$3,Theme_Ranges[],2,0)&lt;=CC55,VLOOKUP($E$3,Theme_Ranges[],3,0)&gt;=CC55),FALSE)),CC55,"")</f>
        <v/>
      </c>
      <c r="AH55" s="41" t="str">
        <f>IF(OR(IFERROR(AND(VLOOKUP($E$2,Theme_Ranges[],2,0)&lt;=CD55,VLOOKUP($E$2,Theme_Ranges[],3,0)&gt;=CD55),FALSE),IFERROR(AND(VLOOKUP($E$3,Theme_Ranges[],2,0)&lt;=CD55,VLOOKUP($E$3,Theme_Ranges[],3,0)&gt;=CD55),FALSE)),CD55,"")</f>
        <v/>
      </c>
      <c r="AI55" s="41" t="str">
        <f>IF(OR(IFERROR(AND(VLOOKUP($E$2,Theme_Ranges[],2,0)&lt;=CE55,VLOOKUP($E$2,Theme_Ranges[],3,0)&gt;=CE55),FALSE),IFERROR(AND(VLOOKUP($E$3,Theme_Ranges[],2,0)&lt;=CE55,VLOOKUP($E$3,Theme_Ranges[],3,0)&gt;=CE55),FALSE)),CE55,"")</f>
        <v/>
      </c>
      <c r="AJ55" s="41" t="str">
        <f>IF(OR(IFERROR(AND(VLOOKUP($E$2,Theme_Ranges[],2,0)&lt;=CF55,VLOOKUP($E$2,Theme_Ranges[],3,0)&gt;=CF55),FALSE),IFERROR(AND(VLOOKUP($E$3,Theme_Ranges[],2,0)&lt;=CF55,VLOOKUP($E$3,Theme_Ranges[],3,0)&gt;=CF55),FALSE)),CF55,"")</f>
        <v/>
      </c>
      <c r="AK55" s="41" t="str">
        <f>IF(OR(IFERROR(AND(VLOOKUP($E$2,Theme_Ranges[],2,0)&lt;=CG55,VLOOKUP($E$2,Theme_Ranges[],3,0)&gt;=CG55),FALSE),IFERROR(AND(VLOOKUP($E$3,Theme_Ranges[],2,0)&lt;=CG55,VLOOKUP($E$3,Theme_Ranges[],3,0)&gt;=CG55),FALSE)),CG55,"")</f>
        <v/>
      </c>
      <c r="AL55" s="41" t="str">
        <f>IF(OR(IFERROR(AND(VLOOKUP($E$2,Theme_Ranges[],2,0)&lt;=CH55,VLOOKUP($E$2,Theme_Ranges[],3,0)&gt;=CH55),FALSE),IFERROR(AND(VLOOKUP($E$3,Theme_Ranges[],2,0)&lt;=CH55,VLOOKUP($E$3,Theme_Ranges[],3,0)&gt;=CH55),FALSE)),CH55,"")</f>
        <v/>
      </c>
      <c r="AM55" s="41" t="str">
        <f>IF(OR(IFERROR(AND(VLOOKUP($E$2,Theme_Ranges[],2,0)&lt;=CI55,VLOOKUP($E$2,Theme_Ranges[],3,0)&gt;=CI55),FALSE),IFERROR(AND(VLOOKUP($E$3,Theme_Ranges[],2,0)&lt;=CI55,VLOOKUP($E$3,Theme_Ranges[],3,0)&gt;=CI55),FALSE)),CI55,"")</f>
        <v/>
      </c>
      <c r="AN55" s="41" t="str">
        <f>IF(OR(IFERROR(AND(VLOOKUP($E$2,Theme_Ranges[],2,0)&lt;=CJ55,VLOOKUP($E$2,Theme_Ranges[],3,0)&gt;=CJ55),FALSE),IFERROR(AND(VLOOKUP($E$3,Theme_Ranges[],2,0)&lt;=CJ55,VLOOKUP($E$3,Theme_Ranges[],3,0)&gt;=CJ55),FALSE)),CJ55,"")</f>
        <v/>
      </c>
      <c r="AO55" s="79"/>
      <c r="AP55" s="49" t="str">
        <f t="shared" si="46"/>
        <v/>
      </c>
      <c r="AQ55" s="50" t="str">
        <f t="shared" si="47"/>
        <v/>
      </c>
      <c r="AR55" s="50" t="str">
        <f t="shared" si="48"/>
        <v/>
      </c>
      <c r="AS55" s="51" t="str">
        <f t="shared" si="49"/>
        <v/>
      </c>
      <c r="AT55" s="40"/>
      <c r="AU55" s="40"/>
      <c r="AV55" s="5">
        <f>VLOOKUP($AV$8,Theme_Ranges[],3,0)</f>
        <v>5</v>
      </c>
      <c r="AW55" s="5">
        <f t="shared" si="50"/>
        <v>0</v>
      </c>
      <c r="AX55" s="5">
        <f t="shared" si="51"/>
        <v>0</v>
      </c>
      <c r="AY55" s="5">
        <f t="shared" si="52"/>
        <v>0</v>
      </c>
      <c r="AZ55" s="5">
        <f t="shared" si="53"/>
        <v>0</v>
      </c>
      <c r="BA55" s="5">
        <f t="shared" si="54"/>
        <v>0</v>
      </c>
      <c r="BB55" s="40"/>
      <c r="BC55" s="42" t="str">
        <f>IF($D55="","",VLOOKUP($A55&amp;G$6,Data_Table_1[[Full Name Theme Conc]:[Theme Ranking]],8,0))</f>
        <v/>
      </c>
      <c r="BD55" s="42" t="str">
        <f>IF($D55="","",VLOOKUP($A55&amp;H$6,Data_Table_1[[Full Name Theme Conc]:[Theme Ranking]],8,0))</f>
        <v/>
      </c>
      <c r="BE55" s="42" t="str">
        <f>IF($D55="","",VLOOKUP($A55&amp;I$6,Data_Table_1[[Full Name Theme Conc]:[Theme Ranking]],8,0))</f>
        <v/>
      </c>
      <c r="BF55" s="42" t="str">
        <f>IF($D55="","",VLOOKUP($A55&amp;J$6,Data_Table_1[[Full Name Theme Conc]:[Theme Ranking]],8,0))</f>
        <v/>
      </c>
      <c r="BG55" s="42" t="str">
        <f>IF($D55="","",VLOOKUP($A55&amp;K$6,Data_Table_1[[Full Name Theme Conc]:[Theme Ranking]],8,0))</f>
        <v/>
      </c>
      <c r="BH55" s="42" t="str">
        <f>IF($D55="","",VLOOKUP($A55&amp;L$6,Data_Table_1[[Full Name Theme Conc]:[Theme Ranking]],8,0))</f>
        <v/>
      </c>
      <c r="BI55" s="42" t="str">
        <f>IF($D55="","",VLOOKUP($A55&amp;M$6,Data_Table_1[[Full Name Theme Conc]:[Theme Ranking]],8,0))</f>
        <v/>
      </c>
      <c r="BJ55" s="42" t="str">
        <f>IF($D55="","",VLOOKUP($A55&amp;N$6,Data_Table_1[[Full Name Theme Conc]:[Theme Ranking]],8,0))</f>
        <v/>
      </c>
      <c r="BK55" s="42" t="str">
        <f>IF($D55="","",VLOOKUP($A55&amp;O$6,Data_Table_1[[Full Name Theme Conc]:[Theme Ranking]],8,0))</f>
        <v/>
      </c>
      <c r="BL55" s="42" t="str">
        <f>IF($D55="","",VLOOKUP($A55&amp;P$6,Data_Table_1[[Full Name Theme Conc]:[Theme Ranking]],8,0))</f>
        <v/>
      </c>
      <c r="BM55" s="42" t="str">
        <f>IF($D55="","",VLOOKUP($A55&amp;Q$6,Data_Table_1[[Full Name Theme Conc]:[Theme Ranking]],8,0))</f>
        <v/>
      </c>
      <c r="BN55" s="42" t="str">
        <f>IF($D55="","",VLOOKUP($A55&amp;R$6,Data_Table_1[[Full Name Theme Conc]:[Theme Ranking]],8,0))</f>
        <v/>
      </c>
      <c r="BO55" s="42" t="str">
        <f>IF($D55="","",VLOOKUP($A55&amp;S$6,Data_Table_1[[Full Name Theme Conc]:[Theme Ranking]],8,0))</f>
        <v/>
      </c>
      <c r="BP55" s="42" t="str">
        <f>IF($D55="","",VLOOKUP($A55&amp;T$6,Data_Table_1[[Full Name Theme Conc]:[Theme Ranking]],8,0))</f>
        <v/>
      </c>
      <c r="BQ55" s="42" t="str">
        <f>IF($D55="","",VLOOKUP($A55&amp;U$6,Data_Table_1[[Full Name Theme Conc]:[Theme Ranking]],8,0))</f>
        <v/>
      </c>
      <c r="BR55" s="42" t="str">
        <f>IF($D55="","",VLOOKUP($A55&amp;V$6,Data_Table_1[[Full Name Theme Conc]:[Theme Ranking]],8,0))</f>
        <v/>
      </c>
      <c r="BS55" s="42" t="str">
        <f>IF($D55="","",VLOOKUP($A55&amp;W$6,Data_Table_1[[Full Name Theme Conc]:[Theme Ranking]],8,0))</f>
        <v/>
      </c>
      <c r="BT55" s="42" t="str">
        <f>IF($D55="","",VLOOKUP($A55&amp;X$6,Data_Table_1[[Full Name Theme Conc]:[Theme Ranking]],8,0))</f>
        <v/>
      </c>
      <c r="BU55" s="42" t="str">
        <f>IF($D55="","",VLOOKUP($A55&amp;Y$6,Data_Table_1[[Full Name Theme Conc]:[Theme Ranking]],8,0))</f>
        <v/>
      </c>
      <c r="BV55" s="42" t="str">
        <f>IF($D55="","",VLOOKUP($A55&amp;Z$6,Data_Table_1[[Full Name Theme Conc]:[Theme Ranking]],8,0))</f>
        <v/>
      </c>
      <c r="BW55" s="42" t="str">
        <f>IF($D55="","",VLOOKUP($A55&amp;AA$6,Data_Table_1[[Full Name Theme Conc]:[Theme Ranking]],8,0))</f>
        <v/>
      </c>
      <c r="BX55" s="42" t="str">
        <f>IF($D55="","",VLOOKUP($A55&amp;AB$6,Data_Table_1[[Full Name Theme Conc]:[Theme Ranking]],8,0))</f>
        <v/>
      </c>
      <c r="BY55" s="42" t="str">
        <f>IF($D55="","",VLOOKUP($A55&amp;AC$6,Data_Table_1[[Full Name Theme Conc]:[Theme Ranking]],8,0))</f>
        <v/>
      </c>
      <c r="BZ55" s="42" t="str">
        <f>IF($D55="","",VLOOKUP($A55&amp;AD$6,Data_Table_1[[Full Name Theme Conc]:[Theme Ranking]],8,0))</f>
        <v/>
      </c>
      <c r="CA55" s="42" t="str">
        <f>IF($D55="","",VLOOKUP($A55&amp;AE$6,Data_Table_1[[Full Name Theme Conc]:[Theme Ranking]],8,0))</f>
        <v/>
      </c>
      <c r="CB55" s="42" t="str">
        <f>IF($D55="","",VLOOKUP($A55&amp;AF$6,Data_Table_1[[Full Name Theme Conc]:[Theme Ranking]],8,0))</f>
        <v/>
      </c>
      <c r="CC55" s="42" t="str">
        <f>IF($D55="","",VLOOKUP($A55&amp;AG$6,Data_Table_1[[Full Name Theme Conc]:[Theme Ranking]],8,0))</f>
        <v/>
      </c>
      <c r="CD55" s="42" t="str">
        <f>IF($D55="","",VLOOKUP($A55&amp;AH$6,Data_Table_1[[Full Name Theme Conc]:[Theme Ranking]],8,0))</f>
        <v/>
      </c>
      <c r="CE55" s="42" t="str">
        <f>IF($D55="","",VLOOKUP($A55&amp;AI$6,Data_Table_1[[Full Name Theme Conc]:[Theme Ranking]],8,0))</f>
        <v/>
      </c>
      <c r="CF55" s="42" t="str">
        <f>IF($D55="","",VLOOKUP($A55&amp;AJ$6,Data_Table_1[[Full Name Theme Conc]:[Theme Ranking]],8,0))</f>
        <v/>
      </c>
      <c r="CG55" s="42" t="str">
        <f>IF($D55="","",VLOOKUP($A55&amp;AK$6,Data_Table_1[[Full Name Theme Conc]:[Theme Ranking]],8,0))</f>
        <v/>
      </c>
      <c r="CH55" s="42" t="str">
        <f>IF($D55="","",VLOOKUP($A55&amp;AL$6,Data_Table_1[[Full Name Theme Conc]:[Theme Ranking]],8,0))</f>
        <v/>
      </c>
      <c r="CI55" s="42" t="str">
        <f>IF($D55="","",VLOOKUP($A55&amp;AM$6,Data_Table_1[[Full Name Theme Conc]:[Theme Ranking]],8,0))</f>
        <v/>
      </c>
      <c r="CJ55" s="42" t="str">
        <f>IF($D55="","",VLOOKUP($A55&amp;AN$6,Data_Table_1[[Full Name Theme Conc]:[Theme Ranking]],8,0))</f>
        <v/>
      </c>
      <c r="CM55" s="42" t="str">
        <f>IF(AND(VLOOKUP($E$2,Theme_Ranges[],2,0)&lt;=BC55,VLOOKUP($E$2,Theme_Ranges[],3,0)&gt;=BC55),BC55,"")</f>
        <v/>
      </c>
      <c r="CN55" s="42" t="str">
        <f>IF(AND(VLOOKUP($E$2,Theme_Ranges[],2,0)&lt;=BD55,VLOOKUP($E$2,Theme_Ranges[],3,0)&gt;=BD55),BD55,"")</f>
        <v/>
      </c>
      <c r="CO55" s="42" t="str">
        <f>IF(AND(VLOOKUP($E$2,Theme_Ranges[],2,0)&lt;=BE55,VLOOKUP($E$2,Theme_Ranges[],3,0)&gt;=BE55),BE55,"")</f>
        <v/>
      </c>
      <c r="CP55" s="42" t="str">
        <f>IF(AND(VLOOKUP($E$2,Theme_Ranges[],2,0)&lt;=BF55,VLOOKUP($E$2,Theme_Ranges[],3,0)&gt;=BF55),BF55,"")</f>
        <v/>
      </c>
      <c r="CQ55" s="42" t="str">
        <f>IF(AND(VLOOKUP($E$2,Theme_Ranges[],2,0)&lt;=BG55,VLOOKUP($E$2,Theme_Ranges[],3,0)&gt;=BG55),BG55,"")</f>
        <v/>
      </c>
      <c r="CR55" s="42" t="str">
        <f>IF(AND(VLOOKUP($E$2,Theme_Ranges[],2,0)&lt;=BH55,VLOOKUP($E$2,Theme_Ranges[],3,0)&gt;=BH55),BH55,"")</f>
        <v/>
      </c>
      <c r="CS55" s="42" t="str">
        <f>IF(AND(VLOOKUP($E$2,Theme_Ranges[],2,0)&lt;=BI55,VLOOKUP($E$2,Theme_Ranges[],3,0)&gt;=BI55),BI55,"")</f>
        <v/>
      </c>
      <c r="CT55" s="42" t="str">
        <f>IF(AND(VLOOKUP($E$2,Theme_Ranges[],2,0)&lt;=BJ55,VLOOKUP($E$2,Theme_Ranges[],3,0)&gt;=BJ55),BJ55,"")</f>
        <v/>
      </c>
      <c r="CU55" s="42" t="str">
        <f>IF(AND(VLOOKUP($E$2,Theme_Ranges[],2,0)&lt;=BK55,VLOOKUP($E$2,Theme_Ranges[],3,0)&gt;=BK55),BK55,"")</f>
        <v/>
      </c>
      <c r="CV55" s="42" t="str">
        <f>IF(AND(VLOOKUP($E$2,Theme_Ranges[],2,0)&lt;=BL55,VLOOKUP($E$2,Theme_Ranges[],3,0)&gt;=BL55),BL55,"")</f>
        <v/>
      </c>
      <c r="CW55" s="42" t="str">
        <f>IF(AND(VLOOKUP($E$2,Theme_Ranges[],2,0)&lt;=BM55,VLOOKUP($E$2,Theme_Ranges[],3,0)&gt;=BM55),BM55,"")</f>
        <v/>
      </c>
      <c r="CX55" s="42" t="str">
        <f>IF(AND(VLOOKUP($E$2,Theme_Ranges[],2,0)&lt;=BN55,VLOOKUP($E$2,Theme_Ranges[],3,0)&gt;=BN55),BN55,"")</f>
        <v/>
      </c>
      <c r="CY55" s="42" t="str">
        <f>IF(AND(VLOOKUP($E$2,Theme_Ranges[],2,0)&lt;=BO55,VLOOKUP($E$2,Theme_Ranges[],3,0)&gt;=BO55),BO55,"")</f>
        <v/>
      </c>
      <c r="CZ55" s="42" t="str">
        <f>IF(AND(VLOOKUP($E$2,Theme_Ranges[],2,0)&lt;=BP55,VLOOKUP($E$2,Theme_Ranges[],3,0)&gt;=BP55),BP55,"")</f>
        <v/>
      </c>
      <c r="DA55" s="42" t="str">
        <f>IF(AND(VLOOKUP($E$2,Theme_Ranges[],2,0)&lt;=BQ55,VLOOKUP($E$2,Theme_Ranges[],3,0)&gt;=BQ55),BQ55,"")</f>
        <v/>
      </c>
      <c r="DB55" s="42" t="str">
        <f>IF(AND(VLOOKUP($E$2,Theme_Ranges[],2,0)&lt;=BR55,VLOOKUP($E$2,Theme_Ranges[],3,0)&gt;=BR55),BR55,"")</f>
        <v/>
      </c>
      <c r="DC55" s="42" t="str">
        <f>IF(AND(VLOOKUP($E$2,Theme_Ranges[],2,0)&lt;=BS55,VLOOKUP($E$2,Theme_Ranges[],3,0)&gt;=BS55),BS55,"")</f>
        <v/>
      </c>
      <c r="DD55" s="42" t="str">
        <f>IF(AND(VLOOKUP($E$2,Theme_Ranges[],2,0)&lt;=BT55,VLOOKUP($E$2,Theme_Ranges[],3,0)&gt;=BT55),BT55,"")</f>
        <v/>
      </c>
      <c r="DE55" s="42" t="str">
        <f>IF(AND(VLOOKUP($E$2,Theme_Ranges[],2,0)&lt;=BU55,VLOOKUP($E$2,Theme_Ranges[],3,0)&gt;=BU55),BU55,"")</f>
        <v/>
      </c>
      <c r="DF55" s="42" t="str">
        <f>IF(AND(VLOOKUP($E$2,Theme_Ranges[],2,0)&lt;=BV55,VLOOKUP($E$2,Theme_Ranges[],3,0)&gt;=BV55),BV55,"")</f>
        <v/>
      </c>
      <c r="DG55" s="42" t="str">
        <f>IF(AND(VLOOKUP($E$2,Theme_Ranges[],2,0)&lt;=BW55,VLOOKUP($E$2,Theme_Ranges[],3,0)&gt;=BW55),BW55,"")</f>
        <v/>
      </c>
      <c r="DH55" s="42" t="str">
        <f>IF(AND(VLOOKUP($E$2,Theme_Ranges[],2,0)&lt;=BX55,VLOOKUP($E$2,Theme_Ranges[],3,0)&gt;=BX55),BX55,"")</f>
        <v/>
      </c>
      <c r="DI55" s="42" t="str">
        <f>IF(AND(VLOOKUP($E$2,Theme_Ranges[],2,0)&lt;=BY55,VLOOKUP($E$2,Theme_Ranges[],3,0)&gt;=BY55),BY55,"")</f>
        <v/>
      </c>
      <c r="DJ55" s="42" t="str">
        <f>IF(AND(VLOOKUP($E$2,Theme_Ranges[],2,0)&lt;=BZ55,VLOOKUP($E$2,Theme_Ranges[],3,0)&gt;=BZ55),BZ55,"")</f>
        <v/>
      </c>
      <c r="DK55" s="42" t="str">
        <f>IF(AND(VLOOKUP($E$2,Theme_Ranges[],2,0)&lt;=CA55,VLOOKUP($E$2,Theme_Ranges[],3,0)&gt;=CA55),CA55,"")</f>
        <v/>
      </c>
      <c r="DL55" s="42" t="str">
        <f>IF(AND(VLOOKUP($E$2,Theme_Ranges[],2,0)&lt;=CB55,VLOOKUP($E$2,Theme_Ranges[],3,0)&gt;=CB55),CB55,"")</f>
        <v/>
      </c>
      <c r="DM55" s="42" t="str">
        <f>IF(AND(VLOOKUP($E$2,Theme_Ranges[],2,0)&lt;=CC55,VLOOKUP($E$2,Theme_Ranges[],3,0)&gt;=CC55),CC55,"")</f>
        <v/>
      </c>
      <c r="DN55" s="42" t="str">
        <f>IF(AND(VLOOKUP($E$2,Theme_Ranges[],2,0)&lt;=CD55,VLOOKUP($E$2,Theme_Ranges[],3,0)&gt;=CD55),CD55,"")</f>
        <v/>
      </c>
      <c r="DO55" s="42" t="str">
        <f>IF(AND(VLOOKUP($E$2,Theme_Ranges[],2,0)&lt;=CE55,VLOOKUP($E$2,Theme_Ranges[],3,0)&gt;=CE55),CE55,"")</f>
        <v/>
      </c>
      <c r="DP55" s="42" t="str">
        <f>IF(AND(VLOOKUP($E$2,Theme_Ranges[],2,0)&lt;=CF55,VLOOKUP($E$2,Theme_Ranges[],3,0)&gt;=CF55),CF55,"")</f>
        <v/>
      </c>
      <c r="DQ55" s="42" t="str">
        <f>IF(AND(VLOOKUP($E$2,Theme_Ranges[],2,0)&lt;=CG55,VLOOKUP($E$2,Theme_Ranges[],3,0)&gt;=CG55),CG55,"")</f>
        <v/>
      </c>
      <c r="DR55" s="42" t="str">
        <f>IF(AND(VLOOKUP($E$2,Theme_Ranges[],2,0)&lt;=CH55,VLOOKUP($E$2,Theme_Ranges[],3,0)&gt;=CH55),CH55,"")</f>
        <v/>
      </c>
      <c r="DS55" s="42" t="str">
        <f>IF(AND(VLOOKUP($E$2,Theme_Ranges[],2,0)&lt;=CI55,VLOOKUP($E$2,Theme_Ranges[],3,0)&gt;=CI55),CI55,"")</f>
        <v/>
      </c>
      <c r="DT55" s="42" t="str">
        <f>IF(AND(VLOOKUP($E$2,Theme_Ranges[],2,0)&lt;=CJ55,VLOOKUP($E$2,Theme_Ranges[],3,0)&gt;=CJ55),CJ55,"")</f>
        <v/>
      </c>
    </row>
    <row r="56" spans="1:124" ht="19.2" x14ac:dyDescent="0.5">
      <c r="A56" s="38" t="str">
        <f t="shared" si="36"/>
        <v xml:space="preserve"> </v>
      </c>
      <c r="B56" s="39" t="str">
        <f>IF('Raw Data'!B51="","",'Raw Data'!B51)</f>
        <v/>
      </c>
      <c r="C56" s="39" t="str">
        <f>IF('Raw Data'!C51="","",'Raw Data'!C51)</f>
        <v/>
      </c>
      <c r="D56" s="39" t="str">
        <f>IF('Raw Data'!D51="","",'Raw Data'!D51)</f>
        <v/>
      </c>
      <c r="E56" s="39" t="str">
        <f>IF('Raw Data'!E51="","",'Raw Data'!E51)</f>
        <v/>
      </c>
      <c r="F56" s="71"/>
      <c r="G56" s="41" t="str">
        <f>IF(OR(IFERROR(AND(VLOOKUP($E$2,Theme_Ranges[],2,0)&lt;=BC56,VLOOKUP($E$2,Theme_Ranges[],3,0)&gt;=BC56),FALSE),IFERROR(AND(VLOOKUP($E$3,Theme_Ranges[],2,0)&lt;=BC56,VLOOKUP($E$3,Theme_Ranges[],3,0)&gt;=BC56),FALSE)),BC56,"")</f>
        <v/>
      </c>
      <c r="H56" s="41" t="str">
        <f>IF(OR(IFERROR(AND(VLOOKUP($E$2,Theme_Ranges[],2,0)&lt;=BD56,VLOOKUP($E$2,Theme_Ranges[],3,0)&gt;=BD56),FALSE),IFERROR(AND(VLOOKUP($E$3,Theme_Ranges[],2,0)&lt;=BD56,VLOOKUP($E$3,Theme_Ranges[],3,0)&gt;=BD56),FALSE)),BD56,"")</f>
        <v/>
      </c>
      <c r="I56" s="41" t="str">
        <f>IF(OR(IFERROR(AND(VLOOKUP($E$2,Theme_Ranges[],2,0)&lt;=BE56,VLOOKUP($E$2,Theme_Ranges[],3,0)&gt;=BE56),FALSE),IFERROR(AND(VLOOKUP($E$3,Theme_Ranges[],2,0)&lt;=BE56,VLOOKUP($E$3,Theme_Ranges[],3,0)&gt;=BE56),FALSE)),BE56,"")</f>
        <v/>
      </c>
      <c r="J56" s="41" t="str">
        <f>IF(OR(IFERROR(AND(VLOOKUP($E$2,Theme_Ranges[],2,0)&lt;=BF56,VLOOKUP($E$2,Theme_Ranges[],3,0)&gt;=BF56),FALSE),IFERROR(AND(VLOOKUP($E$3,Theme_Ranges[],2,0)&lt;=BF56,VLOOKUP($E$3,Theme_Ranges[],3,0)&gt;=BF56),FALSE)),BF56,"")</f>
        <v/>
      </c>
      <c r="K56" s="41" t="str">
        <f>IF(OR(IFERROR(AND(VLOOKUP($E$2,Theme_Ranges[],2,0)&lt;=BG56,VLOOKUP($E$2,Theme_Ranges[],3,0)&gt;=BG56),FALSE),IFERROR(AND(VLOOKUP($E$3,Theme_Ranges[],2,0)&lt;=BG56,VLOOKUP($E$3,Theme_Ranges[],3,0)&gt;=BG56),FALSE)),BG56,"")</f>
        <v/>
      </c>
      <c r="L56" s="41" t="str">
        <f>IF(OR(IFERROR(AND(VLOOKUP($E$2,Theme_Ranges[],2,0)&lt;=BH56,VLOOKUP($E$2,Theme_Ranges[],3,0)&gt;=BH56),FALSE),IFERROR(AND(VLOOKUP($E$3,Theme_Ranges[],2,0)&lt;=BH56,VLOOKUP($E$3,Theme_Ranges[],3,0)&gt;=BH56),FALSE)),BH56,"")</f>
        <v/>
      </c>
      <c r="M56" s="41" t="str">
        <f>IF(OR(IFERROR(AND(VLOOKUP($E$2,Theme_Ranges[],2,0)&lt;=BI56,VLOOKUP($E$2,Theme_Ranges[],3,0)&gt;=BI56),FALSE),IFERROR(AND(VLOOKUP($E$3,Theme_Ranges[],2,0)&lt;=BI56,VLOOKUP($E$3,Theme_Ranges[],3,0)&gt;=BI56),FALSE)),BI56,"")</f>
        <v/>
      </c>
      <c r="N56" s="41" t="str">
        <f>IF(OR(IFERROR(AND(VLOOKUP($E$2,Theme_Ranges[],2,0)&lt;=BJ56,VLOOKUP($E$2,Theme_Ranges[],3,0)&gt;=BJ56),FALSE),IFERROR(AND(VLOOKUP($E$3,Theme_Ranges[],2,0)&lt;=BJ56,VLOOKUP($E$3,Theme_Ranges[],3,0)&gt;=BJ56),FALSE)),BJ56,"")</f>
        <v/>
      </c>
      <c r="O56" s="41" t="str">
        <f>IF(OR(IFERROR(AND(VLOOKUP($E$2,Theme_Ranges[],2,0)&lt;=BK56,VLOOKUP($E$2,Theme_Ranges[],3,0)&gt;=BK56),FALSE),IFERROR(AND(VLOOKUP($E$3,Theme_Ranges[],2,0)&lt;=BK56,VLOOKUP($E$3,Theme_Ranges[],3,0)&gt;=BK56),FALSE)),BK56,"")</f>
        <v/>
      </c>
      <c r="P56" s="41" t="str">
        <f>IF(OR(IFERROR(AND(VLOOKUP($E$2,Theme_Ranges[],2,0)&lt;=BL56,VLOOKUP($E$2,Theme_Ranges[],3,0)&gt;=BL56),FALSE),IFERROR(AND(VLOOKUP($E$3,Theme_Ranges[],2,0)&lt;=BL56,VLOOKUP($E$3,Theme_Ranges[],3,0)&gt;=BL56),FALSE)),BL56,"")</f>
        <v/>
      </c>
      <c r="Q56" s="41" t="str">
        <f>IF(OR(IFERROR(AND(VLOOKUP($E$2,Theme_Ranges[],2,0)&lt;=BM56,VLOOKUP($E$2,Theme_Ranges[],3,0)&gt;=BM56),FALSE),IFERROR(AND(VLOOKUP($E$3,Theme_Ranges[],2,0)&lt;=BM56,VLOOKUP($E$3,Theme_Ranges[],3,0)&gt;=BM56),FALSE)),BM56,"")</f>
        <v/>
      </c>
      <c r="R56" s="41" t="str">
        <f>IF(OR(IFERROR(AND(VLOOKUP($E$2,Theme_Ranges[],2,0)&lt;=BN56,VLOOKUP($E$2,Theme_Ranges[],3,0)&gt;=BN56),FALSE),IFERROR(AND(VLOOKUP($E$3,Theme_Ranges[],2,0)&lt;=BN56,VLOOKUP($E$3,Theme_Ranges[],3,0)&gt;=BN56),FALSE)),BN56,"")</f>
        <v/>
      </c>
      <c r="S56" s="41" t="str">
        <f>IF(OR(IFERROR(AND(VLOOKUP($E$2,Theme_Ranges[],2,0)&lt;=BO56,VLOOKUP($E$2,Theme_Ranges[],3,0)&gt;=BO56),FALSE),IFERROR(AND(VLOOKUP($E$3,Theme_Ranges[],2,0)&lt;=BO56,VLOOKUP($E$3,Theme_Ranges[],3,0)&gt;=BO56),FALSE)),BO56,"")</f>
        <v/>
      </c>
      <c r="T56" s="41" t="str">
        <f>IF(OR(IFERROR(AND(VLOOKUP($E$2,Theme_Ranges[],2,0)&lt;=BP56,VLOOKUP($E$2,Theme_Ranges[],3,0)&gt;=BP56),FALSE),IFERROR(AND(VLOOKUP($E$3,Theme_Ranges[],2,0)&lt;=BP56,VLOOKUP($E$3,Theme_Ranges[],3,0)&gt;=BP56),FALSE)),BP56,"")</f>
        <v/>
      </c>
      <c r="U56" s="41" t="str">
        <f>IF(OR(IFERROR(AND(VLOOKUP($E$2,Theme_Ranges[],2,0)&lt;=BQ56,VLOOKUP($E$2,Theme_Ranges[],3,0)&gt;=BQ56),FALSE),IFERROR(AND(VLOOKUP($E$3,Theme_Ranges[],2,0)&lt;=BQ56,VLOOKUP($E$3,Theme_Ranges[],3,0)&gt;=BQ56),FALSE)),BQ56,"")</f>
        <v/>
      </c>
      <c r="V56" s="41" t="str">
        <f>IF(OR(IFERROR(AND(VLOOKUP($E$2,Theme_Ranges[],2,0)&lt;=BR56,VLOOKUP($E$2,Theme_Ranges[],3,0)&gt;=BR56),FALSE),IFERROR(AND(VLOOKUP($E$3,Theme_Ranges[],2,0)&lt;=BR56,VLOOKUP($E$3,Theme_Ranges[],3,0)&gt;=BR56),FALSE)),BR56,"")</f>
        <v/>
      </c>
      <c r="W56" s="41" t="str">
        <f>IF(OR(IFERROR(AND(VLOOKUP($E$2,Theme_Ranges[],2,0)&lt;=BS56,VLOOKUP($E$2,Theme_Ranges[],3,0)&gt;=BS56),FALSE),IFERROR(AND(VLOOKUP($E$3,Theme_Ranges[],2,0)&lt;=BS56,VLOOKUP($E$3,Theme_Ranges[],3,0)&gt;=BS56),FALSE)),BS56,"")</f>
        <v/>
      </c>
      <c r="X56" s="41" t="str">
        <f>IF(OR(IFERROR(AND(VLOOKUP($E$2,Theme_Ranges[],2,0)&lt;=BT56,VLOOKUP($E$2,Theme_Ranges[],3,0)&gt;=BT56),FALSE),IFERROR(AND(VLOOKUP($E$3,Theme_Ranges[],2,0)&lt;=BT56,VLOOKUP($E$3,Theme_Ranges[],3,0)&gt;=BT56),FALSE)),BT56,"")</f>
        <v/>
      </c>
      <c r="Y56" s="41" t="str">
        <f>IF(OR(IFERROR(AND(VLOOKUP($E$2,Theme_Ranges[],2,0)&lt;=BU56,VLOOKUP($E$2,Theme_Ranges[],3,0)&gt;=BU56),FALSE),IFERROR(AND(VLOOKUP($E$3,Theme_Ranges[],2,0)&lt;=BU56,VLOOKUP($E$3,Theme_Ranges[],3,0)&gt;=BU56),FALSE)),BU56,"")</f>
        <v/>
      </c>
      <c r="Z56" s="41" t="str">
        <f>IF(OR(IFERROR(AND(VLOOKUP($E$2,Theme_Ranges[],2,0)&lt;=BV56,VLOOKUP($E$2,Theme_Ranges[],3,0)&gt;=BV56),FALSE),IFERROR(AND(VLOOKUP($E$3,Theme_Ranges[],2,0)&lt;=BV56,VLOOKUP($E$3,Theme_Ranges[],3,0)&gt;=BV56),FALSE)),BV56,"")</f>
        <v/>
      </c>
      <c r="AA56" s="41" t="str">
        <f>IF(OR(IFERROR(AND(VLOOKUP($E$2,Theme_Ranges[],2,0)&lt;=BW56,VLOOKUP($E$2,Theme_Ranges[],3,0)&gt;=BW56),FALSE),IFERROR(AND(VLOOKUP($E$3,Theme_Ranges[],2,0)&lt;=BW56,VLOOKUP($E$3,Theme_Ranges[],3,0)&gt;=BW56),FALSE)),BW56,"")</f>
        <v/>
      </c>
      <c r="AB56" s="41" t="str">
        <f>IF(OR(IFERROR(AND(VLOOKUP($E$2,Theme_Ranges[],2,0)&lt;=BX56,VLOOKUP($E$2,Theme_Ranges[],3,0)&gt;=BX56),FALSE),IFERROR(AND(VLOOKUP($E$3,Theme_Ranges[],2,0)&lt;=BX56,VLOOKUP($E$3,Theme_Ranges[],3,0)&gt;=BX56),FALSE)),BX56,"")</f>
        <v/>
      </c>
      <c r="AC56" s="41" t="str">
        <f>IF(OR(IFERROR(AND(VLOOKUP($E$2,Theme_Ranges[],2,0)&lt;=BY56,VLOOKUP($E$2,Theme_Ranges[],3,0)&gt;=BY56),FALSE),IFERROR(AND(VLOOKUP($E$3,Theme_Ranges[],2,0)&lt;=BY56,VLOOKUP($E$3,Theme_Ranges[],3,0)&gt;=BY56),FALSE)),BY56,"")</f>
        <v/>
      </c>
      <c r="AD56" s="41" t="str">
        <f>IF(OR(IFERROR(AND(VLOOKUP($E$2,Theme_Ranges[],2,0)&lt;=BZ56,VLOOKUP($E$2,Theme_Ranges[],3,0)&gt;=BZ56),FALSE),IFERROR(AND(VLOOKUP($E$3,Theme_Ranges[],2,0)&lt;=BZ56,VLOOKUP($E$3,Theme_Ranges[],3,0)&gt;=BZ56),FALSE)),BZ56,"")</f>
        <v/>
      </c>
      <c r="AE56" s="41" t="str">
        <f>IF(OR(IFERROR(AND(VLOOKUP($E$2,Theme_Ranges[],2,0)&lt;=CA56,VLOOKUP($E$2,Theme_Ranges[],3,0)&gt;=CA56),FALSE),IFERROR(AND(VLOOKUP($E$3,Theme_Ranges[],2,0)&lt;=CA56,VLOOKUP($E$3,Theme_Ranges[],3,0)&gt;=CA56),FALSE)),CA56,"")</f>
        <v/>
      </c>
      <c r="AF56" s="41" t="str">
        <f>IF(OR(IFERROR(AND(VLOOKUP($E$2,Theme_Ranges[],2,0)&lt;=CB56,VLOOKUP($E$2,Theme_Ranges[],3,0)&gt;=CB56),FALSE),IFERROR(AND(VLOOKUP($E$3,Theme_Ranges[],2,0)&lt;=CB56,VLOOKUP($E$3,Theme_Ranges[],3,0)&gt;=CB56),FALSE)),CB56,"")</f>
        <v/>
      </c>
      <c r="AG56" s="41" t="str">
        <f>IF(OR(IFERROR(AND(VLOOKUP($E$2,Theme_Ranges[],2,0)&lt;=CC56,VLOOKUP($E$2,Theme_Ranges[],3,0)&gt;=CC56),FALSE),IFERROR(AND(VLOOKUP($E$3,Theme_Ranges[],2,0)&lt;=CC56,VLOOKUP($E$3,Theme_Ranges[],3,0)&gt;=CC56),FALSE)),CC56,"")</f>
        <v/>
      </c>
      <c r="AH56" s="41" t="str">
        <f>IF(OR(IFERROR(AND(VLOOKUP($E$2,Theme_Ranges[],2,0)&lt;=CD56,VLOOKUP($E$2,Theme_Ranges[],3,0)&gt;=CD56),FALSE),IFERROR(AND(VLOOKUP($E$3,Theme_Ranges[],2,0)&lt;=CD56,VLOOKUP($E$3,Theme_Ranges[],3,0)&gt;=CD56),FALSE)),CD56,"")</f>
        <v/>
      </c>
      <c r="AI56" s="41" t="str">
        <f>IF(OR(IFERROR(AND(VLOOKUP($E$2,Theme_Ranges[],2,0)&lt;=CE56,VLOOKUP($E$2,Theme_Ranges[],3,0)&gt;=CE56),FALSE),IFERROR(AND(VLOOKUP($E$3,Theme_Ranges[],2,0)&lt;=CE56,VLOOKUP($E$3,Theme_Ranges[],3,0)&gt;=CE56),FALSE)),CE56,"")</f>
        <v/>
      </c>
      <c r="AJ56" s="41" t="str">
        <f>IF(OR(IFERROR(AND(VLOOKUP($E$2,Theme_Ranges[],2,0)&lt;=CF56,VLOOKUP($E$2,Theme_Ranges[],3,0)&gt;=CF56),FALSE),IFERROR(AND(VLOOKUP($E$3,Theme_Ranges[],2,0)&lt;=CF56,VLOOKUP($E$3,Theme_Ranges[],3,0)&gt;=CF56),FALSE)),CF56,"")</f>
        <v/>
      </c>
      <c r="AK56" s="41" t="str">
        <f>IF(OR(IFERROR(AND(VLOOKUP($E$2,Theme_Ranges[],2,0)&lt;=CG56,VLOOKUP($E$2,Theme_Ranges[],3,0)&gt;=CG56),FALSE),IFERROR(AND(VLOOKUP($E$3,Theme_Ranges[],2,0)&lt;=CG56,VLOOKUP($E$3,Theme_Ranges[],3,0)&gt;=CG56),FALSE)),CG56,"")</f>
        <v/>
      </c>
      <c r="AL56" s="41" t="str">
        <f>IF(OR(IFERROR(AND(VLOOKUP($E$2,Theme_Ranges[],2,0)&lt;=CH56,VLOOKUP($E$2,Theme_Ranges[],3,0)&gt;=CH56),FALSE),IFERROR(AND(VLOOKUP($E$3,Theme_Ranges[],2,0)&lt;=CH56,VLOOKUP($E$3,Theme_Ranges[],3,0)&gt;=CH56),FALSE)),CH56,"")</f>
        <v/>
      </c>
      <c r="AM56" s="41" t="str">
        <f>IF(OR(IFERROR(AND(VLOOKUP($E$2,Theme_Ranges[],2,0)&lt;=CI56,VLOOKUP($E$2,Theme_Ranges[],3,0)&gt;=CI56),FALSE),IFERROR(AND(VLOOKUP($E$3,Theme_Ranges[],2,0)&lt;=CI56,VLOOKUP($E$3,Theme_Ranges[],3,0)&gt;=CI56),FALSE)),CI56,"")</f>
        <v/>
      </c>
      <c r="AN56" s="41" t="str">
        <f>IF(OR(IFERROR(AND(VLOOKUP($E$2,Theme_Ranges[],2,0)&lt;=CJ56,VLOOKUP($E$2,Theme_Ranges[],3,0)&gt;=CJ56),FALSE),IFERROR(AND(VLOOKUP($E$3,Theme_Ranges[],2,0)&lt;=CJ56,VLOOKUP($E$3,Theme_Ranges[],3,0)&gt;=CJ56),FALSE)),CJ56,"")</f>
        <v/>
      </c>
      <c r="AO56" s="79"/>
      <c r="AP56" s="49" t="str">
        <f t="shared" si="46"/>
        <v/>
      </c>
      <c r="AQ56" s="50" t="str">
        <f t="shared" si="47"/>
        <v/>
      </c>
      <c r="AR56" s="50" t="str">
        <f t="shared" si="48"/>
        <v/>
      </c>
      <c r="AS56" s="51" t="str">
        <f t="shared" si="49"/>
        <v/>
      </c>
      <c r="AT56" s="40"/>
      <c r="AU56" s="40"/>
      <c r="AV56" s="5">
        <f>VLOOKUP($AV$8,Theme_Ranges[],3,0)</f>
        <v>5</v>
      </c>
      <c r="AW56" s="5">
        <f t="shared" si="50"/>
        <v>0</v>
      </c>
      <c r="AX56" s="5">
        <f t="shared" si="51"/>
        <v>0</v>
      </c>
      <c r="AY56" s="5">
        <f t="shared" si="52"/>
        <v>0</v>
      </c>
      <c r="AZ56" s="5">
        <f t="shared" si="53"/>
        <v>0</v>
      </c>
      <c r="BA56" s="5">
        <f t="shared" si="54"/>
        <v>0</v>
      </c>
      <c r="BB56" s="40"/>
      <c r="BC56" s="42" t="str">
        <f>IF($D56="","",VLOOKUP($A56&amp;G$6,Data_Table_1[[Full Name Theme Conc]:[Theme Ranking]],8,0))</f>
        <v/>
      </c>
      <c r="BD56" s="42" t="str">
        <f>IF($D56="","",VLOOKUP($A56&amp;H$6,Data_Table_1[[Full Name Theme Conc]:[Theme Ranking]],8,0))</f>
        <v/>
      </c>
      <c r="BE56" s="42" t="str">
        <f>IF($D56="","",VLOOKUP($A56&amp;I$6,Data_Table_1[[Full Name Theme Conc]:[Theme Ranking]],8,0))</f>
        <v/>
      </c>
      <c r="BF56" s="42" t="str">
        <f>IF($D56="","",VLOOKUP($A56&amp;J$6,Data_Table_1[[Full Name Theme Conc]:[Theme Ranking]],8,0))</f>
        <v/>
      </c>
      <c r="BG56" s="42" t="str">
        <f>IF($D56="","",VLOOKUP($A56&amp;K$6,Data_Table_1[[Full Name Theme Conc]:[Theme Ranking]],8,0))</f>
        <v/>
      </c>
      <c r="BH56" s="42" t="str">
        <f>IF($D56="","",VLOOKUP($A56&amp;L$6,Data_Table_1[[Full Name Theme Conc]:[Theme Ranking]],8,0))</f>
        <v/>
      </c>
      <c r="BI56" s="42" t="str">
        <f>IF($D56="","",VLOOKUP($A56&amp;M$6,Data_Table_1[[Full Name Theme Conc]:[Theme Ranking]],8,0))</f>
        <v/>
      </c>
      <c r="BJ56" s="42" t="str">
        <f>IF($D56="","",VLOOKUP($A56&amp;N$6,Data_Table_1[[Full Name Theme Conc]:[Theme Ranking]],8,0))</f>
        <v/>
      </c>
      <c r="BK56" s="42" t="str">
        <f>IF($D56="","",VLOOKUP($A56&amp;O$6,Data_Table_1[[Full Name Theme Conc]:[Theme Ranking]],8,0))</f>
        <v/>
      </c>
      <c r="BL56" s="42" t="str">
        <f>IF($D56="","",VLOOKUP($A56&amp;P$6,Data_Table_1[[Full Name Theme Conc]:[Theme Ranking]],8,0))</f>
        <v/>
      </c>
      <c r="BM56" s="42" t="str">
        <f>IF($D56="","",VLOOKUP($A56&amp;Q$6,Data_Table_1[[Full Name Theme Conc]:[Theme Ranking]],8,0))</f>
        <v/>
      </c>
      <c r="BN56" s="42" t="str">
        <f>IF($D56="","",VLOOKUP($A56&amp;R$6,Data_Table_1[[Full Name Theme Conc]:[Theme Ranking]],8,0))</f>
        <v/>
      </c>
      <c r="BO56" s="42" t="str">
        <f>IF($D56="","",VLOOKUP($A56&amp;S$6,Data_Table_1[[Full Name Theme Conc]:[Theme Ranking]],8,0))</f>
        <v/>
      </c>
      <c r="BP56" s="42" t="str">
        <f>IF($D56="","",VLOOKUP($A56&amp;T$6,Data_Table_1[[Full Name Theme Conc]:[Theme Ranking]],8,0))</f>
        <v/>
      </c>
      <c r="BQ56" s="42" t="str">
        <f>IF($D56="","",VLOOKUP($A56&amp;U$6,Data_Table_1[[Full Name Theme Conc]:[Theme Ranking]],8,0))</f>
        <v/>
      </c>
      <c r="BR56" s="42" t="str">
        <f>IF($D56="","",VLOOKUP($A56&amp;V$6,Data_Table_1[[Full Name Theme Conc]:[Theme Ranking]],8,0))</f>
        <v/>
      </c>
      <c r="BS56" s="42" t="str">
        <f>IF($D56="","",VLOOKUP($A56&amp;W$6,Data_Table_1[[Full Name Theme Conc]:[Theme Ranking]],8,0))</f>
        <v/>
      </c>
      <c r="BT56" s="42" t="str">
        <f>IF($D56="","",VLOOKUP($A56&amp;X$6,Data_Table_1[[Full Name Theme Conc]:[Theme Ranking]],8,0))</f>
        <v/>
      </c>
      <c r="BU56" s="42" t="str">
        <f>IF($D56="","",VLOOKUP($A56&amp;Y$6,Data_Table_1[[Full Name Theme Conc]:[Theme Ranking]],8,0))</f>
        <v/>
      </c>
      <c r="BV56" s="42" t="str">
        <f>IF($D56="","",VLOOKUP($A56&amp;Z$6,Data_Table_1[[Full Name Theme Conc]:[Theme Ranking]],8,0))</f>
        <v/>
      </c>
      <c r="BW56" s="42" t="str">
        <f>IF($D56="","",VLOOKUP($A56&amp;AA$6,Data_Table_1[[Full Name Theme Conc]:[Theme Ranking]],8,0))</f>
        <v/>
      </c>
      <c r="BX56" s="42" t="str">
        <f>IF($D56="","",VLOOKUP($A56&amp;AB$6,Data_Table_1[[Full Name Theme Conc]:[Theme Ranking]],8,0))</f>
        <v/>
      </c>
      <c r="BY56" s="42" t="str">
        <f>IF($D56="","",VLOOKUP($A56&amp;AC$6,Data_Table_1[[Full Name Theme Conc]:[Theme Ranking]],8,0))</f>
        <v/>
      </c>
      <c r="BZ56" s="42" t="str">
        <f>IF($D56="","",VLOOKUP($A56&amp;AD$6,Data_Table_1[[Full Name Theme Conc]:[Theme Ranking]],8,0))</f>
        <v/>
      </c>
      <c r="CA56" s="42" t="str">
        <f>IF($D56="","",VLOOKUP($A56&amp;AE$6,Data_Table_1[[Full Name Theme Conc]:[Theme Ranking]],8,0))</f>
        <v/>
      </c>
      <c r="CB56" s="42" t="str">
        <f>IF($D56="","",VLOOKUP($A56&amp;AF$6,Data_Table_1[[Full Name Theme Conc]:[Theme Ranking]],8,0))</f>
        <v/>
      </c>
      <c r="CC56" s="42" t="str">
        <f>IF($D56="","",VLOOKUP($A56&amp;AG$6,Data_Table_1[[Full Name Theme Conc]:[Theme Ranking]],8,0))</f>
        <v/>
      </c>
      <c r="CD56" s="42" t="str">
        <f>IF($D56="","",VLOOKUP($A56&amp;AH$6,Data_Table_1[[Full Name Theme Conc]:[Theme Ranking]],8,0))</f>
        <v/>
      </c>
      <c r="CE56" s="42" t="str">
        <f>IF($D56="","",VLOOKUP($A56&amp;AI$6,Data_Table_1[[Full Name Theme Conc]:[Theme Ranking]],8,0))</f>
        <v/>
      </c>
      <c r="CF56" s="42" t="str">
        <f>IF($D56="","",VLOOKUP($A56&amp;AJ$6,Data_Table_1[[Full Name Theme Conc]:[Theme Ranking]],8,0))</f>
        <v/>
      </c>
      <c r="CG56" s="42" t="str">
        <f>IF($D56="","",VLOOKUP($A56&amp;AK$6,Data_Table_1[[Full Name Theme Conc]:[Theme Ranking]],8,0))</f>
        <v/>
      </c>
      <c r="CH56" s="42" t="str">
        <f>IF($D56="","",VLOOKUP($A56&amp;AL$6,Data_Table_1[[Full Name Theme Conc]:[Theme Ranking]],8,0))</f>
        <v/>
      </c>
      <c r="CI56" s="42" t="str">
        <f>IF($D56="","",VLOOKUP($A56&amp;AM$6,Data_Table_1[[Full Name Theme Conc]:[Theme Ranking]],8,0))</f>
        <v/>
      </c>
      <c r="CJ56" s="42" t="str">
        <f>IF($D56="","",VLOOKUP($A56&amp;AN$6,Data_Table_1[[Full Name Theme Conc]:[Theme Ranking]],8,0))</f>
        <v/>
      </c>
      <c r="CM56" s="42" t="str">
        <f>IF(AND(VLOOKUP($E$2,Theme_Ranges[],2,0)&lt;=BC56,VLOOKUP($E$2,Theme_Ranges[],3,0)&gt;=BC56),BC56,"")</f>
        <v/>
      </c>
      <c r="CN56" s="42" t="str">
        <f>IF(AND(VLOOKUP($E$2,Theme_Ranges[],2,0)&lt;=BD56,VLOOKUP($E$2,Theme_Ranges[],3,0)&gt;=BD56),BD56,"")</f>
        <v/>
      </c>
      <c r="CO56" s="42" t="str">
        <f>IF(AND(VLOOKUP($E$2,Theme_Ranges[],2,0)&lt;=BE56,VLOOKUP($E$2,Theme_Ranges[],3,0)&gt;=BE56),BE56,"")</f>
        <v/>
      </c>
      <c r="CP56" s="42" t="str">
        <f>IF(AND(VLOOKUP($E$2,Theme_Ranges[],2,0)&lt;=BF56,VLOOKUP($E$2,Theme_Ranges[],3,0)&gt;=BF56),BF56,"")</f>
        <v/>
      </c>
      <c r="CQ56" s="42" t="str">
        <f>IF(AND(VLOOKUP($E$2,Theme_Ranges[],2,0)&lt;=BG56,VLOOKUP($E$2,Theme_Ranges[],3,0)&gt;=BG56),BG56,"")</f>
        <v/>
      </c>
      <c r="CR56" s="42" t="str">
        <f>IF(AND(VLOOKUP($E$2,Theme_Ranges[],2,0)&lt;=BH56,VLOOKUP($E$2,Theme_Ranges[],3,0)&gt;=BH56),BH56,"")</f>
        <v/>
      </c>
      <c r="CS56" s="42" t="str">
        <f>IF(AND(VLOOKUP($E$2,Theme_Ranges[],2,0)&lt;=BI56,VLOOKUP($E$2,Theme_Ranges[],3,0)&gt;=BI56),BI56,"")</f>
        <v/>
      </c>
      <c r="CT56" s="42" t="str">
        <f>IF(AND(VLOOKUP($E$2,Theme_Ranges[],2,0)&lt;=BJ56,VLOOKUP($E$2,Theme_Ranges[],3,0)&gt;=BJ56),BJ56,"")</f>
        <v/>
      </c>
      <c r="CU56" s="42" t="str">
        <f>IF(AND(VLOOKUP($E$2,Theme_Ranges[],2,0)&lt;=BK56,VLOOKUP($E$2,Theme_Ranges[],3,0)&gt;=BK56),BK56,"")</f>
        <v/>
      </c>
      <c r="CV56" s="42" t="str">
        <f>IF(AND(VLOOKUP($E$2,Theme_Ranges[],2,0)&lt;=BL56,VLOOKUP($E$2,Theme_Ranges[],3,0)&gt;=BL56),BL56,"")</f>
        <v/>
      </c>
      <c r="CW56" s="42" t="str">
        <f>IF(AND(VLOOKUP($E$2,Theme_Ranges[],2,0)&lt;=BM56,VLOOKUP($E$2,Theme_Ranges[],3,0)&gt;=BM56),BM56,"")</f>
        <v/>
      </c>
      <c r="CX56" s="42" t="str">
        <f>IF(AND(VLOOKUP($E$2,Theme_Ranges[],2,0)&lt;=BN56,VLOOKUP($E$2,Theme_Ranges[],3,0)&gt;=BN56),BN56,"")</f>
        <v/>
      </c>
      <c r="CY56" s="42" t="str">
        <f>IF(AND(VLOOKUP($E$2,Theme_Ranges[],2,0)&lt;=BO56,VLOOKUP($E$2,Theme_Ranges[],3,0)&gt;=BO56),BO56,"")</f>
        <v/>
      </c>
      <c r="CZ56" s="42" t="str">
        <f>IF(AND(VLOOKUP($E$2,Theme_Ranges[],2,0)&lt;=BP56,VLOOKUP($E$2,Theme_Ranges[],3,0)&gt;=BP56),BP56,"")</f>
        <v/>
      </c>
      <c r="DA56" s="42" t="str">
        <f>IF(AND(VLOOKUP($E$2,Theme_Ranges[],2,0)&lt;=BQ56,VLOOKUP($E$2,Theme_Ranges[],3,0)&gt;=BQ56),BQ56,"")</f>
        <v/>
      </c>
      <c r="DB56" s="42" t="str">
        <f>IF(AND(VLOOKUP($E$2,Theme_Ranges[],2,0)&lt;=BR56,VLOOKUP($E$2,Theme_Ranges[],3,0)&gt;=BR56),BR56,"")</f>
        <v/>
      </c>
      <c r="DC56" s="42" t="str">
        <f>IF(AND(VLOOKUP($E$2,Theme_Ranges[],2,0)&lt;=BS56,VLOOKUP($E$2,Theme_Ranges[],3,0)&gt;=BS56),BS56,"")</f>
        <v/>
      </c>
      <c r="DD56" s="42" t="str">
        <f>IF(AND(VLOOKUP($E$2,Theme_Ranges[],2,0)&lt;=BT56,VLOOKUP($E$2,Theme_Ranges[],3,0)&gt;=BT56),BT56,"")</f>
        <v/>
      </c>
      <c r="DE56" s="42" t="str">
        <f>IF(AND(VLOOKUP($E$2,Theme_Ranges[],2,0)&lt;=BU56,VLOOKUP($E$2,Theme_Ranges[],3,0)&gt;=BU56),BU56,"")</f>
        <v/>
      </c>
      <c r="DF56" s="42" t="str">
        <f>IF(AND(VLOOKUP($E$2,Theme_Ranges[],2,0)&lt;=BV56,VLOOKUP($E$2,Theme_Ranges[],3,0)&gt;=BV56),BV56,"")</f>
        <v/>
      </c>
      <c r="DG56" s="42" t="str">
        <f>IF(AND(VLOOKUP($E$2,Theme_Ranges[],2,0)&lt;=BW56,VLOOKUP($E$2,Theme_Ranges[],3,0)&gt;=BW56),BW56,"")</f>
        <v/>
      </c>
      <c r="DH56" s="42" t="str">
        <f>IF(AND(VLOOKUP($E$2,Theme_Ranges[],2,0)&lt;=BX56,VLOOKUP($E$2,Theme_Ranges[],3,0)&gt;=BX56),BX56,"")</f>
        <v/>
      </c>
      <c r="DI56" s="42" t="str">
        <f>IF(AND(VLOOKUP($E$2,Theme_Ranges[],2,0)&lt;=BY56,VLOOKUP($E$2,Theme_Ranges[],3,0)&gt;=BY56),BY56,"")</f>
        <v/>
      </c>
      <c r="DJ56" s="42" t="str">
        <f>IF(AND(VLOOKUP($E$2,Theme_Ranges[],2,0)&lt;=BZ56,VLOOKUP($E$2,Theme_Ranges[],3,0)&gt;=BZ56),BZ56,"")</f>
        <v/>
      </c>
      <c r="DK56" s="42" t="str">
        <f>IF(AND(VLOOKUP($E$2,Theme_Ranges[],2,0)&lt;=CA56,VLOOKUP($E$2,Theme_Ranges[],3,0)&gt;=CA56),CA56,"")</f>
        <v/>
      </c>
      <c r="DL56" s="42" t="str">
        <f>IF(AND(VLOOKUP($E$2,Theme_Ranges[],2,0)&lt;=CB56,VLOOKUP($E$2,Theme_Ranges[],3,0)&gt;=CB56),CB56,"")</f>
        <v/>
      </c>
      <c r="DM56" s="42" t="str">
        <f>IF(AND(VLOOKUP($E$2,Theme_Ranges[],2,0)&lt;=CC56,VLOOKUP($E$2,Theme_Ranges[],3,0)&gt;=CC56),CC56,"")</f>
        <v/>
      </c>
      <c r="DN56" s="42" t="str">
        <f>IF(AND(VLOOKUP($E$2,Theme_Ranges[],2,0)&lt;=CD56,VLOOKUP($E$2,Theme_Ranges[],3,0)&gt;=CD56),CD56,"")</f>
        <v/>
      </c>
      <c r="DO56" s="42" t="str">
        <f>IF(AND(VLOOKUP($E$2,Theme_Ranges[],2,0)&lt;=CE56,VLOOKUP($E$2,Theme_Ranges[],3,0)&gt;=CE56),CE56,"")</f>
        <v/>
      </c>
      <c r="DP56" s="42" t="str">
        <f>IF(AND(VLOOKUP($E$2,Theme_Ranges[],2,0)&lt;=CF56,VLOOKUP($E$2,Theme_Ranges[],3,0)&gt;=CF56),CF56,"")</f>
        <v/>
      </c>
      <c r="DQ56" s="42" t="str">
        <f>IF(AND(VLOOKUP($E$2,Theme_Ranges[],2,0)&lt;=CG56,VLOOKUP($E$2,Theme_Ranges[],3,0)&gt;=CG56),CG56,"")</f>
        <v/>
      </c>
      <c r="DR56" s="42" t="str">
        <f>IF(AND(VLOOKUP($E$2,Theme_Ranges[],2,0)&lt;=CH56,VLOOKUP($E$2,Theme_Ranges[],3,0)&gt;=CH56),CH56,"")</f>
        <v/>
      </c>
      <c r="DS56" s="42" t="str">
        <f>IF(AND(VLOOKUP($E$2,Theme_Ranges[],2,0)&lt;=CI56,VLOOKUP($E$2,Theme_Ranges[],3,0)&gt;=CI56),CI56,"")</f>
        <v/>
      </c>
      <c r="DT56" s="42" t="str">
        <f>IF(AND(VLOOKUP($E$2,Theme_Ranges[],2,0)&lt;=CJ56,VLOOKUP($E$2,Theme_Ranges[],3,0)&gt;=CJ56),CJ56,"")</f>
        <v/>
      </c>
    </row>
    <row r="57" spans="1:124" ht="19.2" x14ac:dyDescent="0.5">
      <c r="A57" s="38" t="str">
        <f t="shared" si="36"/>
        <v xml:space="preserve"> </v>
      </c>
      <c r="B57" s="39" t="str">
        <f>IF('Raw Data'!B52="","",'Raw Data'!B52)</f>
        <v/>
      </c>
      <c r="C57" s="39" t="str">
        <f>IF('Raw Data'!C52="","",'Raw Data'!C52)</f>
        <v/>
      </c>
      <c r="D57" s="39" t="str">
        <f>IF('Raw Data'!D52="","",'Raw Data'!D52)</f>
        <v/>
      </c>
      <c r="E57" s="39" t="str">
        <f>IF('Raw Data'!E52="","",'Raw Data'!E52)</f>
        <v/>
      </c>
      <c r="F57" s="71"/>
      <c r="G57" s="41" t="str">
        <f>IF(OR(IFERROR(AND(VLOOKUP($E$2,Theme_Ranges[],2,0)&lt;=BC57,VLOOKUP($E$2,Theme_Ranges[],3,0)&gt;=BC57),FALSE),IFERROR(AND(VLOOKUP($E$3,Theme_Ranges[],2,0)&lt;=BC57,VLOOKUP($E$3,Theme_Ranges[],3,0)&gt;=BC57),FALSE)),BC57,"")</f>
        <v/>
      </c>
      <c r="H57" s="41" t="str">
        <f>IF(OR(IFERROR(AND(VLOOKUP($E$2,Theme_Ranges[],2,0)&lt;=BD57,VLOOKUP($E$2,Theme_Ranges[],3,0)&gt;=BD57),FALSE),IFERROR(AND(VLOOKUP($E$3,Theme_Ranges[],2,0)&lt;=BD57,VLOOKUP($E$3,Theme_Ranges[],3,0)&gt;=BD57),FALSE)),BD57,"")</f>
        <v/>
      </c>
      <c r="I57" s="41" t="str">
        <f>IF(OR(IFERROR(AND(VLOOKUP($E$2,Theme_Ranges[],2,0)&lt;=BE57,VLOOKUP($E$2,Theme_Ranges[],3,0)&gt;=BE57),FALSE),IFERROR(AND(VLOOKUP($E$3,Theme_Ranges[],2,0)&lt;=BE57,VLOOKUP($E$3,Theme_Ranges[],3,0)&gt;=BE57),FALSE)),BE57,"")</f>
        <v/>
      </c>
      <c r="J57" s="41" t="str">
        <f>IF(OR(IFERROR(AND(VLOOKUP($E$2,Theme_Ranges[],2,0)&lt;=BF57,VLOOKUP($E$2,Theme_Ranges[],3,0)&gt;=BF57),FALSE),IFERROR(AND(VLOOKUP($E$3,Theme_Ranges[],2,0)&lt;=BF57,VLOOKUP($E$3,Theme_Ranges[],3,0)&gt;=BF57),FALSE)),BF57,"")</f>
        <v/>
      </c>
      <c r="K57" s="41" t="str">
        <f>IF(OR(IFERROR(AND(VLOOKUP($E$2,Theme_Ranges[],2,0)&lt;=BG57,VLOOKUP($E$2,Theme_Ranges[],3,0)&gt;=BG57),FALSE),IFERROR(AND(VLOOKUP($E$3,Theme_Ranges[],2,0)&lt;=BG57,VLOOKUP($E$3,Theme_Ranges[],3,0)&gt;=BG57),FALSE)),BG57,"")</f>
        <v/>
      </c>
      <c r="L57" s="41" t="str">
        <f>IF(OR(IFERROR(AND(VLOOKUP($E$2,Theme_Ranges[],2,0)&lt;=BH57,VLOOKUP($E$2,Theme_Ranges[],3,0)&gt;=BH57),FALSE),IFERROR(AND(VLOOKUP($E$3,Theme_Ranges[],2,0)&lt;=BH57,VLOOKUP($E$3,Theme_Ranges[],3,0)&gt;=BH57),FALSE)),BH57,"")</f>
        <v/>
      </c>
      <c r="M57" s="41" t="str">
        <f>IF(OR(IFERROR(AND(VLOOKUP($E$2,Theme_Ranges[],2,0)&lt;=BI57,VLOOKUP($E$2,Theme_Ranges[],3,0)&gt;=BI57),FALSE),IFERROR(AND(VLOOKUP($E$3,Theme_Ranges[],2,0)&lt;=BI57,VLOOKUP($E$3,Theme_Ranges[],3,0)&gt;=BI57),FALSE)),BI57,"")</f>
        <v/>
      </c>
      <c r="N57" s="41" t="str">
        <f>IF(OR(IFERROR(AND(VLOOKUP($E$2,Theme_Ranges[],2,0)&lt;=BJ57,VLOOKUP($E$2,Theme_Ranges[],3,0)&gt;=BJ57),FALSE),IFERROR(AND(VLOOKUP($E$3,Theme_Ranges[],2,0)&lt;=BJ57,VLOOKUP($E$3,Theme_Ranges[],3,0)&gt;=BJ57),FALSE)),BJ57,"")</f>
        <v/>
      </c>
      <c r="O57" s="41" t="str">
        <f>IF(OR(IFERROR(AND(VLOOKUP($E$2,Theme_Ranges[],2,0)&lt;=BK57,VLOOKUP($E$2,Theme_Ranges[],3,0)&gt;=BK57),FALSE),IFERROR(AND(VLOOKUP($E$3,Theme_Ranges[],2,0)&lt;=BK57,VLOOKUP($E$3,Theme_Ranges[],3,0)&gt;=BK57),FALSE)),BK57,"")</f>
        <v/>
      </c>
      <c r="P57" s="41" t="str">
        <f>IF(OR(IFERROR(AND(VLOOKUP($E$2,Theme_Ranges[],2,0)&lt;=BL57,VLOOKUP($E$2,Theme_Ranges[],3,0)&gt;=BL57),FALSE),IFERROR(AND(VLOOKUP($E$3,Theme_Ranges[],2,0)&lt;=BL57,VLOOKUP($E$3,Theme_Ranges[],3,0)&gt;=BL57),FALSE)),BL57,"")</f>
        <v/>
      </c>
      <c r="Q57" s="41" t="str">
        <f>IF(OR(IFERROR(AND(VLOOKUP($E$2,Theme_Ranges[],2,0)&lt;=BM57,VLOOKUP($E$2,Theme_Ranges[],3,0)&gt;=BM57),FALSE),IFERROR(AND(VLOOKUP($E$3,Theme_Ranges[],2,0)&lt;=BM57,VLOOKUP($E$3,Theme_Ranges[],3,0)&gt;=BM57),FALSE)),BM57,"")</f>
        <v/>
      </c>
      <c r="R57" s="41" t="str">
        <f>IF(OR(IFERROR(AND(VLOOKUP($E$2,Theme_Ranges[],2,0)&lt;=BN57,VLOOKUP($E$2,Theme_Ranges[],3,0)&gt;=BN57),FALSE),IFERROR(AND(VLOOKUP($E$3,Theme_Ranges[],2,0)&lt;=BN57,VLOOKUP($E$3,Theme_Ranges[],3,0)&gt;=BN57),FALSE)),BN57,"")</f>
        <v/>
      </c>
      <c r="S57" s="41" t="str">
        <f>IF(OR(IFERROR(AND(VLOOKUP($E$2,Theme_Ranges[],2,0)&lt;=BO57,VLOOKUP($E$2,Theme_Ranges[],3,0)&gt;=BO57),FALSE),IFERROR(AND(VLOOKUP($E$3,Theme_Ranges[],2,0)&lt;=BO57,VLOOKUP($E$3,Theme_Ranges[],3,0)&gt;=BO57),FALSE)),BO57,"")</f>
        <v/>
      </c>
      <c r="T57" s="41" t="str">
        <f>IF(OR(IFERROR(AND(VLOOKUP($E$2,Theme_Ranges[],2,0)&lt;=BP57,VLOOKUP($E$2,Theme_Ranges[],3,0)&gt;=BP57),FALSE),IFERROR(AND(VLOOKUP($E$3,Theme_Ranges[],2,0)&lt;=BP57,VLOOKUP($E$3,Theme_Ranges[],3,0)&gt;=BP57),FALSE)),BP57,"")</f>
        <v/>
      </c>
      <c r="U57" s="41" t="str">
        <f>IF(OR(IFERROR(AND(VLOOKUP($E$2,Theme_Ranges[],2,0)&lt;=BQ57,VLOOKUP($E$2,Theme_Ranges[],3,0)&gt;=BQ57),FALSE),IFERROR(AND(VLOOKUP($E$3,Theme_Ranges[],2,0)&lt;=BQ57,VLOOKUP($E$3,Theme_Ranges[],3,0)&gt;=BQ57),FALSE)),BQ57,"")</f>
        <v/>
      </c>
      <c r="V57" s="41" t="str">
        <f>IF(OR(IFERROR(AND(VLOOKUP($E$2,Theme_Ranges[],2,0)&lt;=BR57,VLOOKUP($E$2,Theme_Ranges[],3,0)&gt;=BR57),FALSE),IFERROR(AND(VLOOKUP($E$3,Theme_Ranges[],2,0)&lt;=BR57,VLOOKUP($E$3,Theme_Ranges[],3,0)&gt;=BR57),FALSE)),BR57,"")</f>
        <v/>
      </c>
      <c r="W57" s="41" t="str">
        <f>IF(OR(IFERROR(AND(VLOOKUP($E$2,Theme_Ranges[],2,0)&lt;=BS57,VLOOKUP($E$2,Theme_Ranges[],3,0)&gt;=BS57),FALSE),IFERROR(AND(VLOOKUP($E$3,Theme_Ranges[],2,0)&lt;=BS57,VLOOKUP($E$3,Theme_Ranges[],3,0)&gt;=BS57),FALSE)),BS57,"")</f>
        <v/>
      </c>
      <c r="X57" s="41" t="str">
        <f>IF(OR(IFERROR(AND(VLOOKUP($E$2,Theme_Ranges[],2,0)&lt;=BT57,VLOOKUP($E$2,Theme_Ranges[],3,0)&gt;=BT57),FALSE),IFERROR(AND(VLOOKUP($E$3,Theme_Ranges[],2,0)&lt;=BT57,VLOOKUP($E$3,Theme_Ranges[],3,0)&gt;=BT57),FALSE)),BT57,"")</f>
        <v/>
      </c>
      <c r="Y57" s="41" t="str">
        <f>IF(OR(IFERROR(AND(VLOOKUP($E$2,Theme_Ranges[],2,0)&lt;=BU57,VLOOKUP($E$2,Theme_Ranges[],3,0)&gt;=BU57),FALSE),IFERROR(AND(VLOOKUP($E$3,Theme_Ranges[],2,0)&lt;=BU57,VLOOKUP($E$3,Theme_Ranges[],3,0)&gt;=BU57),FALSE)),BU57,"")</f>
        <v/>
      </c>
      <c r="Z57" s="41" t="str">
        <f>IF(OR(IFERROR(AND(VLOOKUP($E$2,Theme_Ranges[],2,0)&lt;=BV57,VLOOKUP($E$2,Theme_Ranges[],3,0)&gt;=BV57),FALSE),IFERROR(AND(VLOOKUP($E$3,Theme_Ranges[],2,0)&lt;=BV57,VLOOKUP($E$3,Theme_Ranges[],3,0)&gt;=BV57),FALSE)),BV57,"")</f>
        <v/>
      </c>
      <c r="AA57" s="41" t="str">
        <f>IF(OR(IFERROR(AND(VLOOKUP($E$2,Theme_Ranges[],2,0)&lt;=BW57,VLOOKUP($E$2,Theme_Ranges[],3,0)&gt;=BW57),FALSE),IFERROR(AND(VLOOKUP($E$3,Theme_Ranges[],2,0)&lt;=BW57,VLOOKUP($E$3,Theme_Ranges[],3,0)&gt;=BW57),FALSE)),BW57,"")</f>
        <v/>
      </c>
      <c r="AB57" s="41" t="str">
        <f>IF(OR(IFERROR(AND(VLOOKUP($E$2,Theme_Ranges[],2,0)&lt;=BX57,VLOOKUP($E$2,Theme_Ranges[],3,0)&gt;=BX57),FALSE),IFERROR(AND(VLOOKUP($E$3,Theme_Ranges[],2,0)&lt;=BX57,VLOOKUP($E$3,Theme_Ranges[],3,0)&gt;=BX57),FALSE)),BX57,"")</f>
        <v/>
      </c>
      <c r="AC57" s="41" t="str">
        <f>IF(OR(IFERROR(AND(VLOOKUP($E$2,Theme_Ranges[],2,0)&lt;=BY57,VLOOKUP($E$2,Theme_Ranges[],3,0)&gt;=BY57),FALSE),IFERROR(AND(VLOOKUP($E$3,Theme_Ranges[],2,0)&lt;=BY57,VLOOKUP($E$3,Theme_Ranges[],3,0)&gt;=BY57),FALSE)),BY57,"")</f>
        <v/>
      </c>
      <c r="AD57" s="41" t="str">
        <f>IF(OR(IFERROR(AND(VLOOKUP($E$2,Theme_Ranges[],2,0)&lt;=BZ57,VLOOKUP($E$2,Theme_Ranges[],3,0)&gt;=BZ57),FALSE),IFERROR(AND(VLOOKUP($E$3,Theme_Ranges[],2,0)&lt;=BZ57,VLOOKUP($E$3,Theme_Ranges[],3,0)&gt;=BZ57),FALSE)),BZ57,"")</f>
        <v/>
      </c>
      <c r="AE57" s="41" t="str">
        <f>IF(OR(IFERROR(AND(VLOOKUP($E$2,Theme_Ranges[],2,0)&lt;=CA57,VLOOKUP($E$2,Theme_Ranges[],3,0)&gt;=CA57),FALSE),IFERROR(AND(VLOOKUP($E$3,Theme_Ranges[],2,0)&lt;=CA57,VLOOKUP($E$3,Theme_Ranges[],3,0)&gt;=CA57),FALSE)),CA57,"")</f>
        <v/>
      </c>
      <c r="AF57" s="41" t="str">
        <f>IF(OR(IFERROR(AND(VLOOKUP($E$2,Theme_Ranges[],2,0)&lt;=CB57,VLOOKUP($E$2,Theme_Ranges[],3,0)&gt;=CB57),FALSE),IFERROR(AND(VLOOKUP($E$3,Theme_Ranges[],2,0)&lt;=CB57,VLOOKUP($E$3,Theme_Ranges[],3,0)&gt;=CB57),FALSE)),CB57,"")</f>
        <v/>
      </c>
      <c r="AG57" s="41" t="str">
        <f>IF(OR(IFERROR(AND(VLOOKUP($E$2,Theme_Ranges[],2,0)&lt;=CC57,VLOOKUP($E$2,Theme_Ranges[],3,0)&gt;=CC57),FALSE),IFERROR(AND(VLOOKUP($E$3,Theme_Ranges[],2,0)&lt;=CC57,VLOOKUP($E$3,Theme_Ranges[],3,0)&gt;=CC57),FALSE)),CC57,"")</f>
        <v/>
      </c>
      <c r="AH57" s="41" t="str">
        <f>IF(OR(IFERROR(AND(VLOOKUP($E$2,Theme_Ranges[],2,0)&lt;=CD57,VLOOKUP($E$2,Theme_Ranges[],3,0)&gt;=CD57),FALSE),IFERROR(AND(VLOOKUP($E$3,Theme_Ranges[],2,0)&lt;=CD57,VLOOKUP($E$3,Theme_Ranges[],3,0)&gt;=CD57),FALSE)),CD57,"")</f>
        <v/>
      </c>
      <c r="AI57" s="41" t="str">
        <f>IF(OR(IFERROR(AND(VLOOKUP($E$2,Theme_Ranges[],2,0)&lt;=CE57,VLOOKUP($E$2,Theme_Ranges[],3,0)&gt;=CE57),FALSE),IFERROR(AND(VLOOKUP($E$3,Theme_Ranges[],2,0)&lt;=CE57,VLOOKUP($E$3,Theme_Ranges[],3,0)&gt;=CE57),FALSE)),CE57,"")</f>
        <v/>
      </c>
      <c r="AJ57" s="41" t="str">
        <f>IF(OR(IFERROR(AND(VLOOKUP($E$2,Theme_Ranges[],2,0)&lt;=CF57,VLOOKUP($E$2,Theme_Ranges[],3,0)&gt;=CF57),FALSE),IFERROR(AND(VLOOKUP($E$3,Theme_Ranges[],2,0)&lt;=CF57,VLOOKUP($E$3,Theme_Ranges[],3,0)&gt;=CF57),FALSE)),CF57,"")</f>
        <v/>
      </c>
      <c r="AK57" s="41" t="str">
        <f>IF(OR(IFERROR(AND(VLOOKUP($E$2,Theme_Ranges[],2,0)&lt;=CG57,VLOOKUP($E$2,Theme_Ranges[],3,0)&gt;=CG57),FALSE),IFERROR(AND(VLOOKUP($E$3,Theme_Ranges[],2,0)&lt;=CG57,VLOOKUP($E$3,Theme_Ranges[],3,0)&gt;=CG57),FALSE)),CG57,"")</f>
        <v/>
      </c>
      <c r="AL57" s="41" t="str">
        <f>IF(OR(IFERROR(AND(VLOOKUP($E$2,Theme_Ranges[],2,0)&lt;=CH57,VLOOKUP($E$2,Theme_Ranges[],3,0)&gt;=CH57),FALSE),IFERROR(AND(VLOOKUP($E$3,Theme_Ranges[],2,0)&lt;=CH57,VLOOKUP($E$3,Theme_Ranges[],3,0)&gt;=CH57),FALSE)),CH57,"")</f>
        <v/>
      </c>
      <c r="AM57" s="41" t="str">
        <f>IF(OR(IFERROR(AND(VLOOKUP($E$2,Theme_Ranges[],2,0)&lt;=CI57,VLOOKUP($E$2,Theme_Ranges[],3,0)&gt;=CI57),FALSE),IFERROR(AND(VLOOKUP($E$3,Theme_Ranges[],2,0)&lt;=CI57,VLOOKUP($E$3,Theme_Ranges[],3,0)&gt;=CI57),FALSE)),CI57,"")</f>
        <v/>
      </c>
      <c r="AN57" s="41" t="str">
        <f>IF(OR(IFERROR(AND(VLOOKUP($E$2,Theme_Ranges[],2,0)&lt;=CJ57,VLOOKUP($E$2,Theme_Ranges[],3,0)&gt;=CJ57),FALSE),IFERROR(AND(VLOOKUP($E$3,Theme_Ranges[],2,0)&lt;=CJ57,VLOOKUP($E$3,Theme_Ranges[],3,0)&gt;=CJ57),FALSE)),CJ57,"")</f>
        <v/>
      </c>
      <c r="AO57" s="79"/>
      <c r="AP57" s="49" t="str">
        <f t="shared" si="46"/>
        <v/>
      </c>
      <c r="AQ57" s="50" t="str">
        <f t="shared" si="47"/>
        <v/>
      </c>
      <c r="AR57" s="50" t="str">
        <f t="shared" si="48"/>
        <v/>
      </c>
      <c r="AS57" s="51" t="str">
        <f t="shared" si="49"/>
        <v/>
      </c>
      <c r="AT57" s="40"/>
      <c r="AU57" s="40"/>
      <c r="AV57" s="5">
        <f>VLOOKUP($AV$8,Theme_Ranges[],3,0)</f>
        <v>5</v>
      </c>
      <c r="AW57" s="5">
        <f t="shared" si="50"/>
        <v>0</v>
      </c>
      <c r="AX57" s="5">
        <f t="shared" si="51"/>
        <v>0</v>
      </c>
      <c r="AY57" s="5">
        <f t="shared" si="52"/>
        <v>0</v>
      </c>
      <c r="AZ57" s="5">
        <f t="shared" si="53"/>
        <v>0</v>
      </c>
      <c r="BA57" s="5">
        <f t="shared" si="54"/>
        <v>0</v>
      </c>
      <c r="BB57" s="40"/>
      <c r="BC57" s="42" t="str">
        <f>IF($D57="","",VLOOKUP($A57&amp;G$6,Data_Table_1[[Full Name Theme Conc]:[Theme Ranking]],8,0))</f>
        <v/>
      </c>
      <c r="BD57" s="42" t="str">
        <f>IF($D57="","",VLOOKUP($A57&amp;H$6,Data_Table_1[[Full Name Theme Conc]:[Theme Ranking]],8,0))</f>
        <v/>
      </c>
      <c r="BE57" s="42" t="str">
        <f>IF($D57="","",VLOOKUP($A57&amp;I$6,Data_Table_1[[Full Name Theme Conc]:[Theme Ranking]],8,0))</f>
        <v/>
      </c>
      <c r="BF57" s="42" t="str">
        <f>IF($D57="","",VLOOKUP($A57&amp;J$6,Data_Table_1[[Full Name Theme Conc]:[Theme Ranking]],8,0))</f>
        <v/>
      </c>
      <c r="BG57" s="42" t="str">
        <f>IF($D57="","",VLOOKUP($A57&amp;K$6,Data_Table_1[[Full Name Theme Conc]:[Theme Ranking]],8,0))</f>
        <v/>
      </c>
      <c r="BH57" s="42" t="str">
        <f>IF($D57="","",VLOOKUP($A57&amp;L$6,Data_Table_1[[Full Name Theme Conc]:[Theme Ranking]],8,0))</f>
        <v/>
      </c>
      <c r="BI57" s="42" t="str">
        <f>IF($D57="","",VLOOKUP($A57&amp;M$6,Data_Table_1[[Full Name Theme Conc]:[Theme Ranking]],8,0))</f>
        <v/>
      </c>
      <c r="BJ57" s="42" t="str">
        <f>IF($D57="","",VLOOKUP($A57&amp;N$6,Data_Table_1[[Full Name Theme Conc]:[Theme Ranking]],8,0))</f>
        <v/>
      </c>
      <c r="BK57" s="42" t="str">
        <f>IF($D57="","",VLOOKUP($A57&amp;O$6,Data_Table_1[[Full Name Theme Conc]:[Theme Ranking]],8,0))</f>
        <v/>
      </c>
      <c r="BL57" s="42" t="str">
        <f>IF($D57="","",VLOOKUP($A57&amp;P$6,Data_Table_1[[Full Name Theme Conc]:[Theme Ranking]],8,0))</f>
        <v/>
      </c>
      <c r="BM57" s="42" t="str">
        <f>IF($D57="","",VLOOKUP($A57&amp;Q$6,Data_Table_1[[Full Name Theme Conc]:[Theme Ranking]],8,0))</f>
        <v/>
      </c>
      <c r="BN57" s="42" t="str">
        <f>IF($D57="","",VLOOKUP($A57&amp;R$6,Data_Table_1[[Full Name Theme Conc]:[Theme Ranking]],8,0))</f>
        <v/>
      </c>
      <c r="BO57" s="42" t="str">
        <f>IF($D57="","",VLOOKUP($A57&amp;S$6,Data_Table_1[[Full Name Theme Conc]:[Theme Ranking]],8,0))</f>
        <v/>
      </c>
      <c r="BP57" s="42" t="str">
        <f>IF($D57="","",VLOOKUP($A57&amp;T$6,Data_Table_1[[Full Name Theme Conc]:[Theme Ranking]],8,0))</f>
        <v/>
      </c>
      <c r="BQ57" s="42" t="str">
        <f>IF($D57="","",VLOOKUP($A57&amp;U$6,Data_Table_1[[Full Name Theme Conc]:[Theme Ranking]],8,0))</f>
        <v/>
      </c>
      <c r="BR57" s="42" t="str">
        <f>IF($D57="","",VLOOKUP($A57&amp;V$6,Data_Table_1[[Full Name Theme Conc]:[Theme Ranking]],8,0))</f>
        <v/>
      </c>
      <c r="BS57" s="42" t="str">
        <f>IF($D57="","",VLOOKUP($A57&amp;W$6,Data_Table_1[[Full Name Theme Conc]:[Theme Ranking]],8,0))</f>
        <v/>
      </c>
      <c r="BT57" s="42" t="str">
        <f>IF($D57="","",VLOOKUP($A57&amp;X$6,Data_Table_1[[Full Name Theme Conc]:[Theme Ranking]],8,0))</f>
        <v/>
      </c>
      <c r="BU57" s="42" t="str">
        <f>IF($D57="","",VLOOKUP($A57&amp;Y$6,Data_Table_1[[Full Name Theme Conc]:[Theme Ranking]],8,0))</f>
        <v/>
      </c>
      <c r="BV57" s="42" t="str">
        <f>IF($D57="","",VLOOKUP($A57&amp;Z$6,Data_Table_1[[Full Name Theme Conc]:[Theme Ranking]],8,0))</f>
        <v/>
      </c>
      <c r="BW57" s="42" t="str">
        <f>IF($D57="","",VLOOKUP($A57&amp;AA$6,Data_Table_1[[Full Name Theme Conc]:[Theme Ranking]],8,0))</f>
        <v/>
      </c>
      <c r="BX57" s="42" t="str">
        <f>IF($D57="","",VLOOKUP($A57&amp;AB$6,Data_Table_1[[Full Name Theme Conc]:[Theme Ranking]],8,0))</f>
        <v/>
      </c>
      <c r="BY57" s="42" t="str">
        <f>IF($D57="","",VLOOKUP($A57&amp;AC$6,Data_Table_1[[Full Name Theme Conc]:[Theme Ranking]],8,0))</f>
        <v/>
      </c>
      <c r="BZ57" s="42" t="str">
        <f>IF($D57="","",VLOOKUP($A57&amp;AD$6,Data_Table_1[[Full Name Theme Conc]:[Theme Ranking]],8,0))</f>
        <v/>
      </c>
      <c r="CA57" s="42" t="str">
        <f>IF($D57="","",VLOOKUP($A57&amp;AE$6,Data_Table_1[[Full Name Theme Conc]:[Theme Ranking]],8,0))</f>
        <v/>
      </c>
      <c r="CB57" s="42" t="str">
        <f>IF($D57="","",VLOOKUP($A57&amp;AF$6,Data_Table_1[[Full Name Theme Conc]:[Theme Ranking]],8,0))</f>
        <v/>
      </c>
      <c r="CC57" s="42" t="str">
        <f>IF($D57="","",VLOOKUP($A57&amp;AG$6,Data_Table_1[[Full Name Theme Conc]:[Theme Ranking]],8,0))</f>
        <v/>
      </c>
      <c r="CD57" s="42" t="str">
        <f>IF($D57="","",VLOOKUP($A57&amp;AH$6,Data_Table_1[[Full Name Theme Conc]:[Theme Ranking]],8,0))</f>
        <v/>
      </c>
      <c r="CE57" s="42" t="str">
        <f>IF($D57="","",VLOOKUP($A57&amp;AI$6,Data_Table_1[[Full Name Theme Conc]:[Theme Ranking]],8,0))</f>
        <v/>
      </c>
      <c r="CF57" s="42" t="str">
        <f>IF($D57="","",VLOOKUP($A57&amp;AJ$6,Data_Table_1[[Full Name Theme Conc]:[Theme Ranking]],8,0))</f>
        <v/>
      </c>
      <c r="CG57" s="42" t="str">
        <f>IF($D57="","",VLOOKUP($A57&amp;AK$6,Data_Table_1[[Full Name Theme Conc]:[Theme Ranking]],8,0))</f>
        <v/>
      </c>
      <c r="CH57" s="42" t="str">
        <f>IF($D57="","",VLOOKUP($A57&amp;AL$6,Data_Table_1[[Full Name Theme Conc]:[Theme Ranking]],8,0))</f>
        <v/>
      </c>
      <c r="CI57" s="42" t="str">
        <f>IF($D57="","",VLOOKUP($A57&amp;AM$6,Data_Table_1[[Full Name Theme Conc]:[Theme Ranking]],8,0))</f>
        <v/>
      </c>
      <c r="CJ57" s="42" t="str">
        <f>IF($D57="","",VLOOKUP($A57&amp;AN$6,Data_Table_1[[Full Name Theme Conc]:[Theme Ranking]],8,0))</f>
        <v/>
      </c>
      <c r="CM57" s="42" t="str">
        <f>IF(AND(VLOOKUP($E$2,Theme_Ranges[],2,0)&lt;=BC57,VLOOKUP($E$2,Theme_Ranges[],3,0)&gt;=BC57),BC57,"")</f>
        <v/>
      </c>
      <c r="CN57" s="42" t="str">
        <f>IF(AND(VLOOKUP($E$2,Theme_Ranges[],2,0)&lt;=BD57,VLOOKUP($E$2,Theme_Ranges[],3,0)&gt;=BD57),BD57,"")</f>
        <v/>
      </c>
      <c r="CO57" s="42" t="str">
        <f>IF(AND(VLOOKUP($E$2,Theme_Ranges[],2,0)&lt;=BE57,VLOOKUP($E$2,Theme_Ranges[],3,0)&gt;=BE57),BE57,"")</f>
        <v/>
      </c>
      <c r="CP57" s="42" t="str">
        <f>IF(AND(VLOOKUP($E$2,Theme_Ranges[],2,0)&lt;=BF57,VLOOKUP($E$2,Theme_Ranges[],3,0)&gt;=BF57),BF57,"")</f>
        <v/>
      </c>
      <c r="CQ57" s="42" t="str">
        <f>IF(AND(VLOOKUP($E$2,Theme_Ranges[],2,0)&lt;=BG57,VLOOKUP($E$2,Theme_Ranges[],3,0)&gt;=BG57),BG57,"")</f>
        <v/>
      </c>
      <c r="CR57" s="42" t="str">
        <f>IF(AND(VLOOKUP($E$2,Theme_Ranges[],2,0)&lt;=BH57,VLOOKUP($E$2,Theme_Ranges[],3,0)&gt;=BH57),BH57,"")</f>
        <v/>
      </c>
      <c r="CS57" s="42" t="str">
        <f>IF(AND(VLOOKUP($E$2,Theme_Ranges[],2,0)&lt;=BI57,VLOOKUP($E$2,Theme_Ranges[],3,0)&gt;=BI57),BI57,"")</f>
        <v/>
      </c>
      <c r="CT57" s="42" t="str">
        <f>IF(AND(VLOOKUP($E$2,Theme_Ranges[],2,0)&lt;=BJ57,VLOOKUP($E$2,Theme_Ranges[],3,0)&gt;=BJ57),BJ57,"")</f>
        <v/>
      </c>
      <c r="CU57" s="42" t="str">
        <f>IF(AND(VLOOKUP($E$2,Theme_Ranges[],2,0)&lt;=BK57,VLOOKUP($E$2,Theme_Ranges[],3,0)&gt;=BK57),BK57,"")</f>
        <v/>
      </c>
      <c r="CV57" s="42" t="str">
        <f>IF(AND(VLOOKUP($E$2,Theme_Ranges[],2,0)&lt;=BL57,VLOOKUP($E$2,Theme_Ranges[],3,0)&gt;=BL57),BL57,"")</f>
        <v/>
      </c>
      <c r="CW57" s="42" t="str">
        <f>IF(AND(VLOOKUP($E$2,Theme_Ranges[],2,0)&lt;=BM57,VLOOKUP($E$2,Theme_Ranges[],3,0)&gt;=BM57),BM57,"")</f>
        <v/>
      </c>
      <c r="CX57" s="42" t="str">
        <f>IF(AND(VLOOKUP($E$2,Theme_Ranges[],2,0)&lt;=BN57,VLOOKUP($E$2,Theme_Ranges[],3,0)&gt;=BN57),BN57,"")</f>
        <v/>
      </c>
      <c r="CY57" s="42" t="str">
        <f>IF(AND(VLOOKUP($E$2,Theme_Ranges[],2,0)&lt;=BO57,VLOOKUP($E$2,Theme_Ranges[],3,0)&gt;=BO57),BO57,"")</f>
        <v/>
      </c>
      <c r="CZ57" s="42" t="str">
        <f>IF(AND(VLOOKUP($E$2,Theme_Ranges[],2,0)&lt;=BP57,VLOOKUP($E$2,Theme_Ranges[],3,0)&gt;=BP57),BP57,"")</f>
        <v/>
      </c>
      <c r="DA57" s="42" t="str">
        <f>IF(AND(VLOOKUP($E$2,Theme_Ranges[],2,0)&lt;=BQ57,VLOOKUP($E$2,Theme_Ranges[],3,0)&gt;=BQ57),BQ57,"")</f>
        <v/>
      </c>
      <c r="DB57" s="42" t="str">
        <f>IF(AND(VLOOKUP($E$2,Theme_Ranges[],2,0)&lt;=BR57,VLOOKUP($E$2,Theme_Ranges[],3,0)&gt;=BR57),BR57,"")</f>
        <v/>
      </c>
      <c r="DC57" s="42" t="str">
        <f>IF(AND(VLOOKUP($E$2,Theme_Ranges[],2,0)&lt;=BS57,VLOOKUP($E$2,Theme_Ranges[],3,0)&gt;=BS57),BS57,"")</f>
        <v/>
      </c>
      <c r="DD57" s="42" t="str">
        <f>IF(AND(VLOOKUP($E$2,Theme_Ranges[],2,0)&lt;=BT57,VLOOKUP($E$2,Theme_Ranges[],3,0)&gt;=BT57),BT57,"")</f>
        <v/>
      </c>
      <c r="DE57" s="42" t="str">
        <f>IF(AND(VLOOKUP($E$2,Theme_Ranges[],2,0)&lt;=BU57,VLOOKUP($E$2,Theme_Ranges[],3,0)&gt;=BU57),BU57,"")</f>
        <v/>
      </c>
      <c r="DF57" s="42" t="str">
        <f>IF(AND(VLOOKUP($E$2,Theme_Ranges[],2,0)&lt;=BV57,VLOOKUP($E$2,Theme_Ranges[],3,0)&gt;=BV57),BV57,"")</f>
        <v/>
      </c>
      <c r="DG57" s="42" t="str">
        <f>IF(AND(VLOOKUP($E$2,Theme_Ranges[],2,0)&lt;=BW57,VLOOKUP($E$2,Theme_Ranges[],3,0)&gt;=BW57),BW57,"")</f>
        <v/>
      </c>
      <c r="DH57" s="42" t="str">
        <f>IF(AND(VLOOKUP($E$2,Theme_Ranges[],2,0)&lt;=BX57,VLOOKUP($E$2,Theme_Ranges[],3,0)&gt;=BX57),BX57,"")</f>
        <v/>
      </c>
      <c r="DI57" s="42" t="str">
        <f>IF(AND(VLOOKUP($E$2,Theme_Ranges[],2,0)&lt;=BY57,VLOOKUP($E$2,Theme_Ranges[],3,0)&gt;=BY57),BY57,"")</f>
        <v/>
      </c>
      <c r="DJ57" s="42" t="str">
        <f>IF(AND(VLOOKUP($E$2,Theme_Ranges[],2,0)&lt;=BZ57,VLOOKUP($E$2,Theme_Ranges[],3,0)&gt;=BZ57),BZ57,"")</f>
        <v/>
      </c>
      <c r="DK57" s="42" t="str">
        <f>IF(AND(VLOOKUP($E$2,Theme_Ranges[],2,0)&lt;=CA57,VLOOKUP($E$2,Theme_Ranges[],3,0)&gt;=CA57),CA57,"")</f>
        <v/>
      </c>
      <c r="DL57" s="42" t="str">
        <f>IF(AND(VLOOKUP($E$2,Theme_Ranges[],2,0)&lt;=CB57,VLOOKUP($E$2,Theme_Ranges[],3,0)&gt;=CB57),CB57,"")</f>
        <v/>
      </c>
      <c r="DM57" s="42" t="str">
        <f>IF(AND(VLOOKUP($E$2,Theme_Ranges[],2,0)&lt;=CC57,VLOOKUP($E$2,Theme_Ranges[],3,0)&gt;=CC57),CC57,"")</f>
        <v/>
      </c>
      <c r="DN57" s="42" t="str">
        <f>IF(AND(VLOOKUP($E$2,Theme_Ranges[],2,0)&lt;=CD57,VLOOKUP($E$2,Theme_Ranges[],3,0)&gt;=CD57),CD57,"")</f>
        <v/>
      </c>
      <c r="DO57" s="42" t="str">
        <f>IF(AND(VLOOKUP($E$2,Theme_Ranges[],2,0)&lt;=CE57,VLOOKUP($E$2,Theme_Ranges[],3,0)&gt;=CE57),CE57,"")</f>
        <v/>
      </c>
      <c r="DP57" s="42" t="str">
        <f>IF(AND(VLOOKUP($E$2,Theme_Ranges[],2,0)&lt;=CF57,VLOOKUP($E$2,Theme_Ranges[],3,0)&gt;=CF57),CF57,"")</f>
        <v/>
      </c>
      <c r="DQ57" s="42" t="str">
        <f>IF(AND(VLOOKUP($E$2,Theme_Ranges[],2,0)&lt;=CG57,VLOOKUP($E$2,Theme_Ranges[],3,0)&gt;=CG57),CG57,"")</f>
        <v/>
      </c>
      <c r="DR57" s="42" t="str">
        <f>IF(AND(VLOOKUP($E$2,Theme_Ranges[],2,0)&lt;=CH57,VLOOKUP($E$2,Theme_Ranges[],3,0)&gt;=CH57),CH57,"")</f>
        <v/>
      </c>
      <c r="DS57" s="42" t="str">
        <f>IF(AND(VLOOKUP($E$2,Theme_Ranges[],2,0)&lt;=CI57,VLOOKUP($E$2,Theme_Ranges[],3,0)&gt;=CI57),CI57,"")</f>
        <v/>
      </c>
      <c r="DT57" s="42" t="str">
        <f>IF(AND(VLOOKUP($E$2,Theme_Ranges[],2,0)&lt;=CJ57,VLOOKUP($E$2,Theme_Ranges[],3,0)&gt;=CJ57),CJ57,"")</f>
        <v/>
      </c>
    </row>
    <row r="58" spans="1:124" ht="19.2" x14ac:dyDescent="0.5">
      <c r="A58" s="38" t="str">
        <f t="shared" si="36"/>
        <v xml:space="preserve"> </v>
      </c>
      <c r="B58" s="39" t="str">
        <f>IF('Raw Data'!B53="","",'Raw Data'!B53)</f>
        <v/>
      </c>
      <c r="C58" s="39" t="str">
        <f>IF('Raw Data'!C53="","",'Raw Data'!C53)</f>
        <v/>
      </c>
      <c r="D58" s="39" t="str">
        <f>IF('Raw Data'!D53="","",'Raw Data'!D53)</f>
        <v/>
      </c>
      <c r="E58" s="39" t="str">
        <f>IF('Raw Data'!E53="","",'Raw Data'!E53)</f>
        <v/>
      </c>
      <c r="F58" s="80"/>
      <c r="G58" s="41" t="str">
        <f>IF(OR(IFERROR(AND(VLOOKUP($E$2,Theme_Ranges[],2,0)&lt;=BC58,VLOOKUP($E$2,Theme_Ranges[],3,0)&gt;=BC58),FALSE),IFERROR(AND(VLOOKUP($E$3,Theme_Ranges[],2,0)&lt;=BC58,VLOOKUP($E$3,Theme_Ranges[],3,0)&gt;=BC58),FALSE)),BC58,"")</f>
        <v/>
      </c>
      <c r="H58" s="41" t="str">
        <f>IF(OR(IFERROR(AND(VLOOKUP($E$2,Theme_Ranges[],2,0)&lt;=BD58,VLOOKUP($E$2,Theme_Ranges[],3,0)&gt;=BD58),FALSE),IFERROR(AND(VLOOKUP($E$3,Theme_Ranges[],2,0)&lt;=BD58,VLOOKUP($E$3,Theme_Ranges[],3,0)&gt;=BD58),FALSE)),BD58,"")</f>
        <v/>
      </c>
      <c r="I58" s="41" t="str">
        <f>IF(OR(IFERROR(AND(VLOOKUP($E$2,Theme_Ranges[],2,0)&lt;=BE58,VLOOKUP($E$2,Theme_Ranges[],3,0)&gt;=BE58),FALSE),IFERROR(AND(VLOOKUP($E$3,Theme_Ranges[],2,0)&lt;=BE58,VLOOKUP($E$3,Theme_Ranges[],3,0)&gt;=BE58),FALSE)),BE58,"")</f>
        <v/>
      </c>
      <c r="J58" s="41" t="str">
        <f>IF(OR(IFERROR(AND(VLOOKUP($E$2,Theme_Ranges[],2,0)&lt;=BF58,VLOOKUP($E$2,Theme_Ranges[],3,0)&gt;=BF58),FALSE),IFERROR(AND(VLOOKUP($E$3,Theme_Ranges[],2,0)&lt;=BF58,VLOOKUP($E$3,Theme_Ranges[],3,0)&gt;=BF58),FALSE)),BF58,"")</f>
        <v/>
      </c>
      <c r="K58" s="41" t="str">
        <f>IF(OR(IFERROR(AND(VLOOKUP($E$2,Theme_Ranges[],2,0)&lt;=BG58,VLOOKUP($E$2,Theme_Ranges[],3,0)&gt;=BG58),FALSE),IFERROR(AND(VLOOKUP($E$3,Theme_Ranges[],2,0)&lt;=BG58,VLOOKUP($E$3,Theme_Ranges[],3,0)&gt;=BG58),FALSE)),BG58,"")</f>
        <v/>
      </c>
      <c r="L58" s="41" t="str">
        <f>IF(OR(IFERROR(AND(VLOOKUP($E$2,Theme_Ranges[],2,0)&lt;=BH58,VLOOKUP($E$2,Theme_Ranges[],3,0)&gt;=BH58),FALSE),IFERROR(AND(VLOOKUP($E$3,Theme_Ranges[],2,0)&lt;=BH58,VLOOKUP($E$3,Theme_Ranges[],3,0)&gt;=BH58),FALSE)),BH58,"")</f>
        <v/>
      </c>
      <c r="M58" s="41" t="str">
        <f>IF(OR(IFERROR(AND(VLOOKUP($E$2,Theme_Ranges[],2,0)&lt;=BI58,VLOOKUP($E$2,Theme_Ranges[],3,0)&gt;=BI58),FALSE),IFERROR(AND(VLOOKUP($E$3,Theme_Ranges[],2,0)&lt;=BI58,VLOOKUP($E$3,Theme_Ranges[],3,0)&gt;=BI58),FALSE)),BI58,"")</f>
        <v/>
      </c>
      <c r="N58" s="41" t="str">
        <f>IF(OR(IFERROR(AND(VLOOKUP($E$2,Theme_Ranges[],2,0)&lt;=BJ58,VLOOKUP($E$2,Theme_Ranges[],3,0)&gt;=BJ58),FALSE),IFERROR(AND(VLOOKUP($E$3,Theme_Ranges[],2,0)&lt;=BJ58,VLOOKUP($E$3,Theme_Ranges[],3,0)&gt;=BJ58),FALSE)),BJ58,"")</f>
        <v/>
      </c>
      <c r="O58" s="41" t="str">
        <f>IF(OR(IFERROR(AND(VLOOKUP($E$2,Theme_Ranges[],2,0)&lt;=BK58,VLOOKUP($E$2,Theme_Ranges[],3,0)&gt;=BK58),FALSE),IFERROR(AND(VLOOKUP($E$3,Theme_Ranges[],2,0)&lt;=BK58,VLOOKUP($E$3,Theme_Ranges[],3,0)&gt;=BK58),FALSE)),BK58,"")</f>
        <v/>
      </c>
      <c r="P58" s="41" t="str">
        <f>IF(OR(IFERROR(AND(VLOOKUP($E$2,Theme_Ranges[],2,0)&lt;=BL58,VLOOKUP($E$2,Theme_Ranges[],3,0)&gt;=BL58),FALSE),IFERROR(AND(VLOOKUP($E$3,Theme_Ranges[],2,0)&lt;=BL58,VLOOKUP($E$3,Theme_Ranges[],3,0)&gt;=BL58),FALSE)),BL58,"")</f>
        <v/>
      </c>
      <c r="Q58" s="41" t="str">
        <f>IF(OR(IFERROR(AND(VLOOKUP($E$2,Theme_Ranges[],2,0)&lt;=BM58,VLOOKUP($E$2,Theme_Ranges[],3,0)&gt;=BM58),FALSE),IFERROR(AND(VLOOKUP($E$3,Theme_Ranges[],2,0)&lt;=BM58,VLOOKUP($E$3,Theme_Ranges[],3,0)&gt;=BM58),FALSE)),BM58,"")</f>
        <v/>
      </c>
      <c r="R58" s="41" t="str">
        <f>IF(OR(IFERROR(AND(VLOOKUP($E$2,Theme_Ranges[],2,0)&lt;=BN58,VLOOKUP($E$2,Theme_Ranges[],3,0)&gt;=BN58),FALSE),IFERROR(AND(VLOOKUP($E$3,Theme_Ranges[],2,0)&lt;=BN58,VLOOKUP($E$3,Theme_Ranges[],3,0)&gt;=BN58),FALSE)),BN58,"")</f>
        <v/>
      </c>
      <c r="S58" s="41" t="str">
        <f>IF(OR(IFERROR(AND(VLOOKUP($E$2,Theme_Ranges[],2,0)&lt;=BO58,VLOOKUP($E$2,Theme_Ranges[],3,0)&gt;=BO58),FALSE),IFERROR(AND(VLOOKUP($E$3,Theme_Ranges[],2,0)&lt;=BO58,VLOOKUP($E$3,Theme_Ranges[],3,0)&gt;=BO58),FALSE)),BO58,"")</f>
        <v/>
      </c>
      <c r="T58" s="41" t="str">
        <f>IF(OR(IFERROR(AND(VLOOKUP($E$2,Theme_Ranges[],2,0)&lt;=BP58,VLOOKUP($E$2,Theme_Ranges[],3,0)&gt;=BP58),FALSE),IFERROR(AND(VLOOKUP($E$3,Theme_Ranges[],2,0)&lt;=BP58,VLOOKUP($E$3,Theme_Ranges[],3,0)&gt;=BP58),FALSE)),BP58,"")</f>
        <v/>
      </c>
      <c r="U58" s="41" t="str">
        <f>IF(OR(IFERROR(AND(VLOOKUP($E$2,Theme_Ranges[],2,0)&lt;=BQ58,VLOOKUP($E$2,Theme_Ranges[],3,0)&gt;=BQ58),FALSE),IFERROR(AND(VLOOKUP($E$3,Theme_Ranges[],2,0)&lt;=BQ58,VLOOKUP($E$3,Theme_Ranges[],3,0)&gt;=BQ58),FALSE)),BQ58,"")</f>
        <v/>
      </c>
      <c r="V58" s="41" t="str">
        <f>IF(OR(IFERROR(AND(VLOOKUP($E$2,Theme_Ranges[],2,0)&lt;=BR58,VLOOKUP($E$2,Theme_Ranges[],3,0)&gt;=BR58),FALSE),IFERROR(AND(VLOOKUP($E$3,Theme_Ranges[],2,0)&lt;=BR58,VLOOKUP($E$3,Theme_Ranges[],3,0)&gt;=BR58),FALSE)),BR58,"")</f>
        <v/>
      </c>
      <c r="W58" s="41" t="str">
        <f>IF(OR(IFERROR(AND(VLOOKUP($E$2,Theme_Ranges[],2,0)&lt;=BS58,VLOOKUP($E$2,Theme_Ranges[],3,0)&gt;=BS58),FALSE),IFERROR(AND(VLOOKUP($E$3,Theme_Ranges[],2,0)&lt;=BS58,VLOOKUP($E$3,Theme_Ranges[],3,0)&gt;=BS58),FALSE)),BS58,"")</f>
        <v/>
      </c>
      <c r="X58" s="41" t="str">
        <f>IF(OR(IFERROR(AND(VLOOKUP($E$2,Theme_Ranges[],2,0)&lt;=BT58,VLOOKUP($E$2,Theme_Ranges[],3,0)&gt;=BT58),FALSE),IFERROR(AND(VLOOKUP($E$3,Theme_Ranges[],2,0)&lt;=BT58,VLOOKUP($E$3,Theme_Ranges[],3,0)&gt;=BT58),FALSE)),BT58,"")</f>
        <v/>
      </c>
      <c r="Y58" s="41" t="str">
        <f>IF(OR(IFERROR(AND(VLOOKUP($E$2,Theme_Ranges[],2,0)&lt;=BU58,VLOOKUP($E$2,Theme_Ranges[],3,0)&gt;=BU58),FALSE),IFERROR(AND(VLOOKUP($E$3,Theme_Ranges[],2,0)&lt;=BU58,VLOOKUP($E$3,Theme_Ranges[],3,0)&gt;=BU58),FALSE)),BU58,"")</f>
        <v/>
      </c>
      <c r="Z58" s="41" t="str">
        <f>IF(OR(IFERROR(AND(VLOOKUP($E$2,Theme_Ranges[],2,0)&lt;=BV58,VLOOKUP($E$2,Theme_Ranges[],3,0)&gt;=BV58),FALSE),IFERROR(AND(VLOOKUP($E$3,Theme_Ranges[],2,0)&lt;=BV58,VLOOKUP($E$3,Theme_Ranges[],3,0)&gt;=BV58),FALSE)),BV58,"")</f>
        <v/>
      </c>
      <c r="AA58" s="41" t="str">
        <f>IF(OR(IFERROR(AND(VLOOKUP($E$2,Theme_Ranges[],2,0)&lt;=BW58,VLOOKUP($E$2,Theme_Ranges[],3,0)&gt;=BW58),FALSE),IFERROR(AND(VLOOKUP($E$3,Theme_Ranges[],2,0)&lt;=BW58,VLOOKUP($E$3,Theme_Ranges[],3,0)&gt;=BW58),FALSE)),BW58,"")</f>
        <v/>
      </c>
      <c r="AB58" s="41" t="str">
        <f>IF(OR(IFERROR(AND(VLOOKUP($E$2,Theme_Ranges[],2,0)&lt;=BX58,VLOOKUP($E$2,Theme_Ranges[],3,0)&gt;=BX58),FALSE),IFERROR(AND(VLOOKUP($E$3,Theme_Ranges[],2,0)&lt;=BX58,VLOOKUP($E$3,Theme_Ranges[],3,0)&gt;=BX58),FALSE)),BX58,"")</f>
        <v/>
      </c>
      <c r="AC58" s="41" t="str">
        <f>IF(OR(IFERROR(AND(VLOOKUP($E$2,Theme_Ranges[],2,0)&lt;=BY58,VLOOKUP($E$2,Theme_Ranges[],3,0)&gt;=BY58),FALSE),IFERROR(AND(VLOOKUP($E$3,Theme_Ranges[],2,0)&lt;=BY58,VLOOKUP($E$3,Theme_Ranges[],3,0)&gt;=BY58),FALSE)),BY58,"")</f>
        <v/>
      </c>
      <c r="AD58" s="41" t="str">
        <f>IF(OR(IFERROR(AND(VLOOKUP($E$2,Theme_Ranges[],2,0)&lt;=BZ58,VLOOKUP($E$2,Theme_Ranges[],3,0)&gt;=BZ58),FALSE),IFERROR(AND(VLOOKUP($E$3,Theme_Ranges[],2,0)&lt;=BZ58,VLOOKUP($E$3,Theme_Ranges[],3,0)&gt;=BZ58),FALSE)),BZ58,"")</f>
        <v/>
      </c>
      <c r="AE58" s="41" t="str">
        <f>IF(OR(IFERROR(AND(VLOOKUP($E$2,Theme_Ranges[],2,0)&lt;=CA58,VLOOKUP($E$2,Theme_Ranges[],3,0)&gt;=CA58),FALSE),IFERROR(AND(VLOOKUP($E$3,Theme_Ranges[],2,0)&lt;=CA58,VLOOKUP($E$3,Theme_Ranges[],3,0)&gt;=CA58),FALSE)),CA58,"")</f>
        <v/>
      </c>
      <c r="AF58" s="41" t="str">
        <f>IF(OR(IFERROR(AND(VLOOKUP($E$2,Theme_Ranges[],2,0)&lt;=CB58,VLOOKUP($E$2,Theme_Ranges[],3,0)&gt;=CB58),FALSE),IFERROR(AND(VLOOKUP($E$3,Theme_Ranges[],2,0)&lt;=CB58,VLOOKUP($E$3,Theme_Ranges[],3,0)&gt;=CB58),FALSE)),CB58,"")</f>
        <v/>
      </c>
      <c r="AG58" s="41" t="str">
        <f>IF(OR(IFERROR(AND(VLOOKUP($E$2,Theme_Ranges[],2,0)&lt;=CC58,VLOOKUP($E$2,Theme_Ranges[],3,0)&gt;=CC58),FALSE),IFERROR(AND(VLOOKUP($E$3,Theme_Ranges[],2,0)&lt;=CC58,VLOOKUP($E$3,Theme_Ranges[],3,0)&gt;=CC58),FALSE)),CC58,"")</f>
        <v/>
      </c>
      <c r="AH58" s="41" t="str">
        <f>IF(OR(IFERROR(AND(VLOOKUP($E$2,Theme_Ranges[],2,0)&lt;=CD58,VLOOKUP($E$2,Theme_Ranges[],3,0)&gt;=CD58),FALSE),IFERROR(AND(VLOOKUP($E$3,Theme_Ranges[],2,0)&lt;=CD58,VLOOKUP($E$3,Theme_Ranges[],3,0)&gt;=CD58),FALSE)),CD58,"")</f>
        <v/>
      </c>
      <c r="AI58" s="41" t="str">
        <f>IF(OR(IFERROR(AND(VLOOKUP($E$2,Theme_Ranges[],2,0)&lt;=CE58,VLOOKUP($E$2,Theme_Ranges[],3,0)&gt;=CE58),FALSE),IFERROR(AND(VLOOKUP($E$3,Theme_Ranges[],2,0)&lt;=CE58,VLOOKUP($E$3,Theme_Ranges[],3,0)&gt;=CE58),FALSE)),CE58,"")</f>
        <v/>
      </c>
      <c r="AJ58" s="41" t="str">
        <f>IF(OR(IFERROR(AND(VLOOKUP($E$2,Theme_Ranges[],2,0)&lt;=CF58,VLOOKUP($E$2,Theme_Ranges[],3,0)&gt;=CF58),FALSE),IFERROR(AND(VLOOKUP($E$3,Theme_Ranges[],2,0)&lt;=CF58,VLOOKUP($E$3,Theme_Ranges[],3,0)&gt;=CF58),FALSE)),CF58,"")</f>
        <v/>
      </c>
      <c r="AK58" s="41" t="str">
        <f>IF(OR(IFERROR(AND(VLOOKUP($E$2,Theme_Ranges[],2,0)&lt;=CG58,VLOOKUP($E$2,Theme_Ranges[],3,0)&gt;=CG58),FALSE),IFERROR(AND(VLOOKUP($E$3,Theme_Ranges[],2,0)&lt;=CG58,VLOOKUP($E$3,Theme_Ranges[],3,0)&gt;=CG58),FALSE)),CG58,"")</f>
        <v/>
      </c>
      <c r="AL58" s="41" t="str">
        <f>IF(OR(IFERROR(AND(VLOOKUP($E$2,Theme_Ranges[],2,0)&lt;=CH58,VLOOKUP($E$2,Theme_Ranges[],3,0)&gt;=CH58),FALSE),IFERROR(AND(VLOOKUP($E$3,Theme_Ranges[],2,0)&lt;=CH58,VLOOKUP($E$3,Theme_Ranges[],3,0)&gt;=CH58),FALSE)),CH58,"")</f>
        <v/>
      </c>
      <c r="AM58" s="41" t="str">
        <f>IF(OR(IFERROR(AND(VLOOKUP($E$2,Theme_Ranges[],2,0)&lt;=CI58,VLOOKUP($E$2,Theme_Ranges[],3,0)&gt;=CI58),FALSE),IFERROR(AND(VLOOKUP($E$3,Theme_Ranges[],2,0)&lt;=CI58,VLOOKUP($E$3,Theme_Ranges[],3,0)&gt;=CI58),FALSE)),CI58,"")</f>
        <v/>
      </c>
      <c r="AN58" s="41" t="str">
        <f>IF(OR(IFERROR(AND(VLOOKUP($E$2,Theme_Ranges[],2,0)&lt;=CJ58,VLOOKUP($E$2,Theme_Ranges[],3,0)&gt;=CJ58),FALSE),IFERROR(AND(VLOOKUP($E$3,Theme_Ranges[],2,0)&lt;=CJ58,VLOOKUP($E$3,Theme_Ranges[],3,0)&gt;=CJ58),FALSE)),CJ58,"")</f>
        <v/>
      </c>
      <c r="AO58" s="81"/>
      <c r="AP58" s="82" t="str">
        <f t="shared" si="46"/>
        <v/>
      </c>
      <c r="AQ58" s="83" t="str">
        <f t="shared" si="47"/>
        <v/>
      </c>
      <c r="AR58" s="83" t="str">
        <f t="shared" si="48"/>
        <v/>
      </c>
      <c r="AS58" s="84" t="str">
        <f t="shared" si="49"/>
        <v/>
      </c>
      <c r="AT58" s="40"/>
      <c r="AU58" s="40"/>
      <c r="AV58" s="5">
        <f>VLOOKUP($AV$8,Theme_Ranges[],3,0)</f>
        <v>5</v>
      </c>
      <c r="AW58" s="5">
        <f t="shared" si="50"/>
        <v>0</v>
      </c>
      <c r="AX58" s="5">
        <f t="shared" si="51"/>
        <v>0</v>
      </c>
      <c r="AY58" s="5">
        <f t="shared" si="52"/>
        <v>0</v>
      </c>
      <c r="AZ58" s="5">
        <f t="shared" si="53"/>
        <v>0</v>
      </c>
      <c r="BA58" s="5">
        <f t="shared" si="54"/>
        <v>0</v>
      </c>
      <c r="BB58" s="40"/>
      <c r="BC58" s="42" t="str">
        <f>IF($D58="","",VLOOKUP($A58&amp;G$6,Data_Table_1[[Full Name Theme Conc]:[Theme Ranking]],8,0))</f>
        <v/>
      </c>
      <c r="BD58" s="42" t="str">
        <f>IF($D58="","",VLOOKUP($A58&amp;H$6,Data_Table_1[[Full Name Theme Conc]:[Theme Ranking]],8,0))</f>
        <v/>
      </c>
      <c r="BE58" s="42" t="str">
        <f>IF($D58="","",VLOOKUP($A58&amp;I$6,Data_Table_1[[Full Name Theme Conc]:[Theme Ranking]],8,0))</f>
        <v/>
      </c>
      <c r="BF58" s="42" t="str">
        <f>IF($D58="","",VLOOKUP($A58&amp;J$6,Data_Table_1[[Full Name Theme Conc]:[Theme Ranking]],8,0))</f>
        <v/>
      </c>
      <c r="BG58" s="42" t="str">
        <f>IF($D58="","",VLOOKUP($A58&amp;K$6,Data_Table_1[[Full Name Theme Conc]:[Theme Ranking]],8,0))</f>
        <v/>
      </c>
      <c r="BH58" s="42" t="str">
        <f>IF($D58="","",VLOOKUP($A58&amp;L$6,Data_Table_1[[Full Name Theme Conc]:[Theme Ranking]],8,0))</f>
        <v/>
      </c>
      <c r="BI58" s="42" t="str">
        <f>IF($D58="","",VLOOKUP($A58&amp;M$6,Data_Table_1[[Full Name Theme Conc]:[Theme Ranking]],8,0))</f>
        <v/>
      </c>
      <c r="BJ58" s="42" t="str">
        <f>IF($D58="","",VLOOKUP($A58&amp;N$6,Data_Table_1[[Full Name Theme Conc]:[Theme Ranking]],8,0))</f>
        <v/>
      </c>
      <c r="BK58" s="42" t="str">
        <f>IF($D58="","",VLOOKUP($A58&amp;O$6,Data_Table_1[[Full Name Theme Conc]:[Theme Ranking]],8,0))</f>
        <v/>
      </c>
      <c r="BL58" s="42" t="str">
        <f>IF($D58="","",VLOOKUP($A58&amp;P$6,Data_Table_1[[Full Name Theme Conc]:[Theme Ranking]],8,0))</f>
        <v/>
      </c>
      <c r="BM58" s="42" t="str">
        <f>IF($D58="","",VLOOKUP($A58&amp;Q$6,Data_Table_1[[Full Name Theme Conc]:[Theme Ranking]],8,0))</f>
        <v/>
      </c>
      <c r="BN58" s="42" t="str">
        <f>IF($D58="","",VLOOKUP($A58&amp;R$6,Data_Table_1[[Full Name Theme Conc]:[Theme Ranking]],8,0))</f>
        <v/>
      </c>
      <c r="BO58" s="42" t="str">
        <f>IF($D58="","",VLOOKUP($A58&amp;S$6,Data_Table_1[[Full Name Theme Conc]:[Theme Ranking]],8,0))</f>
        <v/>
      </c>
      <c r="BP58" s="42" t="str">
        <f>IF($D58="","",VLOOKUP($A58&amp;T$6,Data_Table_1[[Full Name Theme Conc]:[Theme Ranking]],8,0))</f>
        <v/>
      </c>
      <c r="BQ58" s="42" t="str">
        <f>IF($D58="","",VLOOKUP($A58&amp;U$6,Data_Table_1[[Full Name Theme Conc]:[Theme Ranking]],8,0))</f>
        <v/>
      </c>
      <c r="BR58" s="42" t="str">
        <f>IF($D58="","",VLOOKUP($A58&amp;V$6,Data_Table_1[[Full Name Theme Conc]:[Theme Ranking]],8,0))</f>
        <v/>
      </c>
      <c r="BS58" s="42" t="str">
        <f>IF($D58="","",VLOOKUP($A58&amp;W$6,Data_Table_1[[Full Name Theme Conc]:[Theme Ranking]],8,0))</f>
        <v/>
      </c>
      <c r="BT58" s="42" t="str">
        <f>IF($D58="","",VLOOKUP($A58&amp;X$6,Data_Table_1[[Full Name Theme Conc]:[Theme Ranking]],8,0))</f>
        <v/>
      </c>
      <c r="BU58" s="42" t="str">
        <f>IF($D58="","",VLOOKUP($A58&amp;Y$6,Data_Table_1[[Full Name Theme Conc]:[Theme Ranking]],8,0))</f>
        <v/>
      </c>
      <c r="BV58" s="42" t="str">
        <f>IF($D58="","",VLOOKUP($A58&amp;Z$6,Data_Table_1[[Full Name Theme Conc]:[Theme Ranking]],8,0))</f>
        <v/>
      </c>
      <c r="BW58" s="42" t="str">
        <f>IF($D58="","",VLOOKUP($A58&amp;AA$6,Data_Table_1[[Full Name Theme Conc]:[Theme Ranking]],8,0))</f>
        <v/>
      </c>
      <c r="BX58" s="42" t="str">
        <f>IF($D58="","",VLOOKUP($A58&amp;AB$6,Data_Table_1[[Full Name Theme Conc]:[Theme Ranking]],8,0))</f>
        <v/>
      </c>
      <c r="BY58" s="42" t="str">
        <f>IF($D58="","",VLOOKUP($A58&amp;AC$6,Data_Table_1[[Full Name Theme Conc]:[Theme Ranking]],8,0))</f>
        <v/>
      </c>
      <c r="BZ58" s="42" t="str">
        <f>IF($D58="","",VLOOKUP($A58&amp;AD$6,Data_Table_1[[Full Name Theme Conc]:[Theme Ranking]],8,0))</f>
        <v/>
      </c>
      <c r="CA58" s="42" t="str">
        <f>IF($D58="","",VLOOKUP($A58&amp;AE$6,Data_Table_1[[Full Name Theme Conc]:[Theme Ranking]],8,0))</f>
        <v/>
      </c>
      <c r="CB58" s="42" t="str">
        <f>IF($D58="","",VLOOKUP($A58&amp;AF$6,Data_Table_1[[Full Name Theme Conc]:[Theme Ranking]],8,0))</f>
        <v/>
      </c>
      <c r="CC58" s="42" t="str">
        <f>IF($D58="","",VLOOKUP($A58&amp;AG$6,Data_Table_1[[Full Name Theme Conc]:[Theme Ranking]],8,0))</f>
        <v/>
      </c>
      <c r="CD58" s="42" t="str">
        <f>IF($D58="","",VLOOKUP($A58&amp;AH$6,Data_Table_1[[Full Name Theme Conc]:[Theme Ranking]],8,0))</f>
        <v/>
      </c>
      <c r="CE58" s="42" t="str">
        <f>IF($D58="","",VLOOKUP($A58&amp;AI$6,Data_Table_1[[Full Name Theme Conc]:[Theme Ranking]],8,0))</f>
        <v/>
      </c>
      <c r="CF58" s="42" t="str">
        <f>IF($D58="","",VLOOKUP($A58&amp;AJ$6,Data_Table_1[[Full Name Theme Conc]:[Theme Ranking]],8,0))</f>
        <v/>
      </c>
      <c r="CG58" s="42" t="str">
        <f>IF($D58="","",VLOOKUP($A58&amp;AK$6,Data_Table_1[[Full Name Theme Conc]:[Theme Ranking]],8,0))</f>
        <v/>
      </c>
      <c r="CH58" s="42" t="str">
        <f>IF($D58="","",VLOOKUP($A58&amp;AL$6,Data_Table_1[[Full Name Theme Conc]:[Theme Ranking]],8,0))</f>
        <v/>
      </c>
      <c r="CI58" s="42" t="str">
        <f>IF($D58="","",VLOOKUP($A58&amp;AM$6,Data_Table_1[[Full Name Theme Conc]:[Theme Ranking]],8,0))</f>
        <v/>
      </c>
      <c r="CJ58" s="42" t="str">
        <f>IF($D58="","",VLOOKUP($A58&amp;AN$6,Data_Table_1[[Full Name Theme Conc]:[Theme Ranking]],8,0))</f>
        <v/>
      </c>
      <c r="CM58" s="42" t="str">
        <f>IF(AND(VLOOKUP($E$2,Theme_Ranges[],2,0)&lt;=BC58,VLOOKUP($E$2,Theme_Ranges[],3,0)&gt;=BC58),BC58,"")</f>
        <v/>
      </c>
      <c r="CN58" s="42" t="str">
        <f>IF(AND(VLOOKUP($E$2,Theme_Ranges[],2,0)&lt;=BD58,VLOOKUP($E$2,Theme_Ranges[],3,0)&gt;=BD58),BD58,"")</f>
        <v/>
      </c>
      <c r="CO58" s="42" t="str">
        <f>IF(AND(VLOOKUP($E$2,Theme_Ranges[],2,0)&lt;=BE58,VLOOKUP($E$2,Theme_Ranges[],3,0)&gt;=BE58),BE58,"")</f>
        <v/>
      </c>
      <c r="CP58" s="42" t="str">
        <f>IF(AND(VLOOKUP($E$2,Theme_Ranges[],2,0)&lt;=BF58,VLOOKUP($E$2,Theme_Ranges[],3,0)&gt;=BF58),BF58,"")</f>
        <v/>
      </c>
      <c r="CQ58" s="42" t="str">
        <f>IF(AND(VLOOKUP($E$2,Theme_Ranges[],2,0)&lt;=BG58,VLOOKUP($E$2,Theme_Ranges[],3,0)&gt;=BG58),BG58,"")</f>
        <v/>
      </c>
      <c r="CR58" s="42" t="str">
        <f>IF(AND(VLOOKUP($E$2,Theme_Ranges[],2,0)&lt;=BH58,VLOOKUP($E$2,Theme_Ranges[],3,0)&gt;=BH58),BH58,"")</f>
        <v/>
      </c>
      <c r="CS58" s="42" t="str">
        <f>IF(AND(VLOOKUP($E$2,Theme_Ranges[],2,0)&lt;=BI58,VLOOKUP($E$2,Theme_Ranges[],3,0)&gt;=BI58),BI58,"")</f>
        <v/>
      </c>
      <c r="CT58" s="42" t="str">
        <f>IF(AND(VLOOKUP($E$2,Theme_Ranges[],2,0)&lt;=BJ58,VLOOKUP($E$2,Theme_Ranges[],3,0)&gt;=BJ58),BJ58,"")</f>
        <v/>
      </c>
      <c r="CU58" s="42" t="str">
        <f>IF(AND(VLOOKUP($E$2,Theme_Ranges[],2,0)&lt;=BK58,VLOOKUP($E$2,Theme_Ranges[],3,0)&gt;=BK58),BK58,"")</f>
        <v/>
      </c>
      <c r="CV58" s="42" t="str">
        <f>IF(AND(VLOOKUP($E$2,Theme_Ranges[],2,0)&lt;=BL58,VLOOKUP($E$2,Theme_Ranges[],3,0)&gt;=BL58),BL58,"")</f>
        <v/>
      </c>
      <c r="CW58" s="42" t="str">
        <f>IF(AND(VLOOKUP($E$2,Theme_Ranges[],2,0)&lt;=BM58,VLOOKUP($E$2,Theme_Ranges[],3,0)&gt;=BM58),BM58,"")</f>
        <v/>
      </c>
      <c r="CX58" s="42" t="str">
        <f>IF(AND(VLOOKUP($E$2,Theme_Ranges[],2,0)&lt;=BN58,VLOOKUP($E$2,Theme_Ranges[],3,0)&gt;=BN58),BN58,"")</f>
        <v/>
      </c>
      <c r="CY58" s="42" t="str">
        <f>IF(AND(VLOOKUP($E$2,Theme_Ranges[],2,0)&lt;=BO58,VLOOKUP($E$2,Theme_Ranges[],3,0)&gt;=BO58),BO58,"")</f>
        <v/>
      </c>
      <c r="CZ58" s="42" t="str">
        <f>IF(AND(VLOOKUP($E$2,Theme_Ranges[],2,0)&lt;=BP58,VLOOKUP($E$2,Theme_Ranges[],3,0)&gt;=BP58),BP58,"")</f>
        <v/>
      </c>
      <c r="DA58" s="42" t="str">
        <f>IF(AND(VLOOKUP($E$2,Theme_Ranges[],2,0)&lt;=BQ58,VLOOKUP($E$2,Theme_Ranges[],3,0)&gt;=BQ58),BQ58,"")</f>
        <v/>
      </c>
      <c r="DB58" s="42" t="str">
        <f>IF(AND(VLOOKUP($E$2,Theme_Ranges[],2,0)&lt;=BR58,VLOOKUP($E$2,Theme_Ranges[],3,0)&gt;=BR58),BR58,"")</f>
        <v/>
      </c>
      <c r="DC58" s="42" t="str">
        <f>IF(AND(VLOOKUP($E$2,Theme_Ranges[],2,0)&lt;=BS58,VLOOKUP($E$2,Theme_Ranges[],3,0)&gt;=BS58),BS58,"")</f>
        <v/>
      </c>
      <c r="DD58" s="42" t="str">
        <f>IF(AND(VLOOKUP($E$2,Theme_Ranges[],2,0)&lt;=BT58,VLOOKUP($E$2,Theme_Ranges[],3,0)&gt;=BT58),BT58,"")</f>
        <v/>
      </c>
      <c r="DE58" s="42" t="str">
        <f>IF(AND(VLOOKUP($E$2,Theme_Ranges[],2,0)&lt;=BU58,VLOOKUP($E$2,Theme_Ranges[],3,0)&gt;=BU58),BU58,"")</f>
        <v/>
      </c>
      <c r="DF58" s="42" t="str">
        <f>IF(AND(VLOOKUP($E$2,Theme_Ranges[],2,0)&lt;=BV58,VLOOKUP($E$2,Theme_Ranges[],3,0)&gt;=BV58),BV58,"")</f>
        <v/>
      </c>
      <c r="DG58" s="42" t="str">
        <f>IF(AND(VLOOKUP($E$2,Theme_Ranges[],2,0)&lt;=BW58,VLOOKUP($E$2,Theme_Ranges[],3,0)&gt;=BW58),BW58,"")</f>
        <v/>
      </c>
      <c r="DH58" s="42" t="str">
        <f>IF(AND(VLOOKUP($E$2,Theme_Ranges[],2,0)&lt;=BX58,VLOOKUP($E$2,Theme_Ranges[],3,0)&gt;=BX58),BX58,"")</f>
        <v/>
      </c>
      <c r="DI58" s="42" t="str">
        <f>IF(AND(VLOOKUP($E$2,Theme_Ranges[],2,0)&lt;=BY58,VLOOKUP($E$2,Theme_Ranges[],3,0)&gt;=BY58),BY58,"")</f>
        <v/>
      </c>
      <c r="DJ58" s="42" t="str">
        <f>IF(AND(VLOOKUP($E$2,Theme_Ranges[],2,0)&lt;=BZ58,VLOOKUP($E$2,Theme_Ranges[],3,0)&gt;=BZ58),BZ58,"")</f>
        <v/>
      </c>
      <c r="DK58" s="42" t="str">
        <f>IF(AND(VLOOKUP($E$2,Theme_Ranges[],2,0)&lt;=CA58,VLOOKUP($E$2,Theme_Ranges[],3,0)&gt;=CA58),CA58,"")</f>
        <v/>
      </c>
      <c r="DL58" s="42" t="str">
        <f>IF(AND(VLOOKUP($E$2,Theme_Ranges[],2,0)&lt;=CB58,VLOOKUP($E$2,Theme_Ranges[],3,0)&gt;=CB58),CB58,"")</f>
        <v/>
      </c>
      <c r="DM58" s="42" t="str">
        <f>IF(AND(VLOOKUP($E$2,Theme_Ranges[],2,0)&lt;=CC58,VLOOKUP($E$2,Theme_Ranges[],3,0)&gt;=CC58),CC58,"")</f>
        <v/>
      </c>
      <c r="DN58" s="42" t="str">
        <f>IF(AND(VLOOKUP($E$2,Theme_Ranges[],2,0)&lt;=CD58,VLOOKUP($E$2,Theme_Ranges[],3,0)&gt;=CD58),CD58,"")</f>
        <v/>
      </c>
      <c r="DO58" s="42" t="str">
        <f>IF(AND(VLOOKUP($E$2,Theme_Ranges[],2,0)&lt;=CE58,VLOOKUP($E$2,Theme_Ranges[],3,0)&gt;=CE58),CE58,"")</f>
        <v/>
      </c>
      <c r="DP58" s="42" t="str">
        <f>IF(AND(VLOOKUP($E$2,Theme_Ranges[],2,0)&lt;=CF58,VLOOKUP($E$2,Theme_Ranges[],3,0)&gt;=CF58),CF58,"")</f>
        <v/>
      </c>
      <c r="DQ58" s="42" t="str">
        <f>IF(AND(VLOOKUP($E$2,Theme_Ranges[],2,0)&lt;=CG58,VLOOKUP($E$2,Theme_Ranges[],3,0)&gt;=CG58),CG58,"")</f>
        <v/>
      </c>
      <c r="DR58" s="42" t="str">
        <f>IF(AND(VLOOKUP($E$2,Theme_Ranges[],2,0)&lt;=CH58,VLOOKUP($E$2,Theme_Ranges[],3,0)&gt;=CH58),CH58,"")</f>
        <v/>
      </c>
      <c r="DS58" s="42" t="str">
        <f>IF(AND(VLOOKUP($E$2,Theme_Ranges[],2,0)&lt;=CI58,VLOOKUP($E$2,Theme_Ranges[],3,0)&gt;=CI58),CI58,"")</f>
        <v/>
      </c>
      <c r="DT58" s="42" t="str">
        <f>IF(AND(VLOOKUP($E$2,Theme_Ranges[],2,0)&lt;=CJ58,VLOOKUP($E$2,Theme_Ranges[],3,0)&gt;=CJ58),CJ58,"")</f>
        <v/>
      </c>
    </row>
  </sheetData>
  <sheetProtection sheet="1" objects="1" scenarios="1"/>
  <autoFilter ref="B8:CJ58" xr:uid="{34B869B7-7CAA-43FA-AC67-A67A1EB78910}"/>
  <mergeCells count="20">
    <mergeCell ref="B1:AS1"/>
    <mergeCell ref="G2:O2"/>
    <mergeCell ref="P2:W2"/>
    <mergeCell ref="X2:AF2"/>
    <mergeCell ref="AG2:AN2"/>
    <mergeCell ref="H3:N3"/>
    <mergeCell ref="Q3:V3"/>
    <mergeCell ref="Y3:AE3"/>
    <mergeCell ref="AH3:AM3"/>
    <mergeCell ref="AG4:AN4"/>
    <mergeCell ref="B4:E6"/>
    <mergeCell ref="CM5:DT5"/>
    <mergeCell ref="G4:O4"/>
    <mergeCell ref="P4:W4"/>
    <mergeCell ref="X4:AF4"/>
    <mergeCell ref="BC5:CJ5"/>
    <mergeCell ref="AG5:AN5"/>
    <mergeCell ref="G5:O5"/>
    <mergeCell ref="P5:W5"/>
    <mergeCell ref="X5:AF5"/>
  </mergeCells>
  <conditionalFormatting sqref="G9:AN58">
    <cfRule type="cellIs" dxfId="21" priority="11" operator="between">
      <formula>30</formula>
      <formula>34</formula>
    </cfRule>
    <cfRule type="cellIs" dxfId="20" priority="12" operator="between">
      <formula>6</formula>
      <formula>10</formula>
    </cfRule>
    <cfRule type="cellIs" dxfId="19" priority="13" operator="between">
      <formula>1</formula>
      <formula>5</formula>
    </cfRule>
  </conditionalFormatting>
  <conditionalFormatting sqref="P9:W58">
    <cfRule type="cellIs" dxfId="18" priority="9" operator="between">
      <formula>6</formula>
      <formula>10</formula>
    </cfRule>
    <cfRule type="cellIs" dxfId="17" priority="10" operator="between">
      <formula>1</formula>
      <formula>5</formula>
    </cfRule>
  </conditionalFormatting>
  <conditionalFormatting sqref="X9:AF58">
    <cfRule type="cellIs" dxfId="16" priority="7" operator="between">
      <formula>6</formula>
      <formula>10</formula>
    </cfRule>
    <cfRule type="cellIs" dxfId="15" priority="8" operator="between">
      <formula>1</formula>
      <formula>5</formula>
    </cfRule>
  </conditionalFormatting>
  <conditionalFormatting sqref="AG9:AN58">
    <cfRule type="cellIs" dxfId="14" priority="5" operator="between">
      <formula>6</formula>
      <formula>10</formula>
    </cfRule>
    <cfRule type="cellIs" dxfId="13" priority="6" operator="between">
      <formula>1</formula>
      <formula>5</formula>
    </cfRule>
  </conditionalFormatting>
  <conditionalFormatting sqref="AP9:AP58">
    <cfRule type="colorScale" priority="4">
      <colorScale>
        <cfvo type="min"/>
        <cfvo type="max"/>
        <color theme="4" tint="0.79998168889431442"/>
        <color theme="4" tint="0.39997558519241921"/>
      </colorScale>
    </cfRule>
  </conditionalFormatting>
  <conditionalFormatting sqref="AQ9:AQ58">
    <cfRule type="colorScale" priority="3">
      <colorScale>
        <cfvo type="min"/>
        <cfvo type="max"/>
        <color theme="5" tint="0.79998168889431442"/>
        <color theme="5" tint="0.39997558519241921"/>
      </colorScale>
    </cfRule>
  </conditionalFormatting>
  <conditionalFormatting sqref="AR9:AR58">
    <cfRule type="colorScale" priority="2">
      <colorScale>
        <cfvo type="min"/>
        <cfvo type="max"/>
        <color theme="6" tint="0.79998168889431442"/>
        <color theme="6" tint="0.39997558519241921"/>
      </colorScale>
    </cfRule>
  </conditionalFormatting>
  <conditionalFormatting sqref="AS9:AS58">
    <cfRule type="colorScale" priority="1">
      <colorScale>
        <cfvo type="min"/>
        <cfvo type="max"/>
        <color theme="7" tint="0.79998168889431442"/>
        <color theme="7" tint="0.39997558519241921"/>
      </colorScale>
    </cfRule>
  </conditionalFormatting>
  <dataValidations count="1">
    <dataValidation type="list" allowBlank="1" showInputMessage="1" showErrorMessage="1" sqref="E2:E3" xr:uid="{50F10BCD-AD5F-4E35-BEBA-DCA3DB211B07}">
      <formula1>INDIRECT("Theme_Ranges[Theme Ranges]")</formula1>
    </dataValidation>
  </dataValidations>
  <pageMargins left="0.7" right="0.7" top="0.75" bottom="0.75" header="0.3" footer="0.3"/>
  <pageSetup paperSize="9" scale="36" orientation="landscape" horizontalDpi="300" verticalDpi="300" r:id="rId1"/>
  <headerFooter>
    <oddFooter>&amp;CGallup®, CliftonStrengths® and the 34 CliftonStrengths theme names are trademarks of Gallup, Inc. All rights reserved. This product includes Gallup trademarks and copyrighted material and is used herein pursuant to license.</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F7482-E00D-4AA1-A171-73FA86295F3E}">
  <sheetPr>
    <tabColor theme="7" tint="0.59999389629810485"/>
    <pageSetUpPr fitToPage="1"/>
  </sheetPr>
  <dimension ref="A1:DL88"/>
  <sheetViews>
    <sheetView showGridLines="0" zoomScale="55" zoomScaleNormal="55" zoomScaleSheetLayoutView="70" workbookViewId="0">
      <selection activeCell="DN17" sqref="DN17"/>
    </sheetView>
  </sheetViews>
  <sheetFormatPr defaultRowHeight="17.399999999999999" outlineLevelCol="1" x14ac:dyDescent="0.45"/>
  <cols>
    <col min="1" max="18" width="9.1796875" style="5" customWidth="1"/>
    <col min="19" max="21" width="8.81640625" style="5" customWidth="1"/>
    <col min="22" max="23" width="8.7265625" style="5" customWidth="1"/>
    <col min="24" max="24" width="8.7265625" style="5" hidden="1" customWidth="1" outlineLevel="1"/>
    <col min="25" max="25" width="9.453125" style="5" hidden="1" customWidth="1" outlineLevel="1"/>
    <col min="26" max="27" width="17.36328125" style="5" hidden="1" customWidth="1" outlineLevel="1"/>
    <col min="28" max="28" width="14.54296875" style="5" hidden="1" customWidth="1" outlineLevel="1"/>
    <col min="29" max="32" width="14.90625" style="5" hidden="1" customWidth="1" outlineLevel="1"/>
    <col min="33" max="33" width="8.7265625" style="5" hidden="1" customWidth="1" outlineLevel="1"/>
    <col min="34" max="34" width="14" style="5" hidden="1" customWidth="1" outlineLevel="1"/>
    <col min="35" max="35" width="10.7265625" style="5" hidden="1" customWidth="1" outlineLevel="1"/>
    <col min="36" max="40" width="13.7265625" style="5" hidden="1" customWidth="1" outlineLevel="1"/>
    <col min="41" max="41" width="8.7265625" style="5" hidden="1" customWidth="1" outlineLevel="1"/>
    <col min="42" max="42" width="10.7265625" style="5" hidden="1" customWidth="1" outlineLevel="1"/>
    <col min="43" max="43" width="14" style="5" hidden="1" customWidth="1" outlineLevel="1"/>
    <col min="44" max="44" width="14.54296875" style="5" hidden="1" customWidth="1" outlineLevel="1"/>
    <col min="45" max="45" width="8.7265625" style="5" hidden="1" customWidth="1" outlineLevel="1"/>
    <col min="46" max="48" width="12.26953125" style="5" hidden="1" customWidth="1" outlineLevel="1"/>
    <col min="49" max="49" width="8.7265625" style="5" hidden="1" customWidth="1" outlineLevel="1"/>
    <col min="50" max="51" width="10.36328125" style="5" hidden="1" customWidth="1" outlineLevel="1"/>
    <col min="52" max="62" width="6.81640625" style="5" hidden="1" customWidth="1" outlineLevel="1"/>
    <col min="63" max="69" width="8.90625" style="5" hidden="1" customWidth="1" outlineLevel="1"/>
    <col min="70" max="70" width="6.81640625" style="5" hidden="1" customWidth="1" outlineLevel="1"/>
    <col min="71" max="74" width="9.54296875" style="5" hidden="1" customWidth="1" outlineLevel="1"/>
    <col min="75" max="75" width="6.81640625" style="5" hidden="1" customWidth="1" outlineLevel="1"/>
    <col min="76" max="76" width="7.6328125" style="5" hidden="1" customWidth="1" outlineLevel="1"/>
    <col min="77" max="82" width="6.81640625" style="5" hidden="1" customWidth="1" outlineLevel="1"/>
    <col min="83" max="109" width="7" style="5" hidden="1" customWidth="1" outlineLevel="1"/>
    <col min="110" max="110" width="8.7265625" style="5" hidden="1" customWidth="1" outlineLevel="1"/>
    <col min="111" max="111" width="18.6328125" style="5" hidden="1" customWidth="1" outlineLevel="1"/>
    <col min="112" max="112" width="9.08984375" style="5" hidden="1" customWidth="1" outlineLevel="1"/>
    <col min="113" max="113" width="10.08984375" style="5" hidden="1" customWidth="1" outlineLevel="1"/>
    <col min="114" max="114" width="18.6328125" style="5" hidden="1" customWidth="1" outlineLevel="1"/>
    <col min="115" max="115" width="16" style="5" hidden="1" customWidth="1" outlineLevel="1"/>
    <col min="116" max="116" width="2" style="5" bestFit="1" customWidth="1" collapsed="1"/>
    <col min="117" max="16384" width="8.7265625" style="5"/>
  </cols>
  <sheetData>
    <row r="1" spans="1:115" ht="30.6" x14ac:dyDescent="0.75">
      <c r="A1" s="160" t="s">
        <v>739</v>
      </c>
      <c r="B1" s="160"/>
      <c r="C1" s="160"/>
      <c r="D1" s="160"/>
      <c r="E1" s="160"/>
      <c r="F1" s="160"/>
      <c r="G1" s="160"/>
      <c r="H1" s="160"/>
      <c r="I1" s="160"/>
      <c r="J1" s="160"/>
      <c r="K1" s="160"/>
      <c r="L1" s="160"/>
      <c r="M1" s="160"/>
      <c r="N1" s="160"/>
      <c r="O1" s="160"/>
      <c r="P1" s="160"/>
      <c r="Q1" s="160"/>
      <c r="R1" s="160"/>
      <c r="S1" s="160"/>
      <c r="T1" s="160"/>
      <c r="Z1" s="5" t="s">
        <v>111</v>
      </c>
    </row>
    <row r="2" spans="1:115" ht="21.6" customHeight="1" x14ac:dyDescent="0.45">
      <c r="A2" s="161" t="e" vm="1">
        <v>#VALUE!</v>
      </c>
      <c r="B2" s="162"/>
      <c r="C2" s="162"/>
      <c r="T2" s="65"/>
      <c r="Y2" s="62" t="s">
        <v>720</v>
      </c>
      <c r="Z2" s="61"/>
      <c r="AA2" s="61"/>
      <c r="AB2" s="61"/>
      <c r="AC2" s="61"/>
      <c r="AD2" s="61"/>
      <c r="AE2" s="61"/>
      <c r="AF2" s="61"/>
      <c r="AH2" s="62" t="s">
        <v>718</v>
      </c>
      <c r="AI2" s="61"/>
      <c r="AJ2" s="61"/>
      <c r="AK2" s="61"/>
      <c r="AL2" s="61"/>
      <c r="AM2" s="61"/>
      <c r="AN2" s="61"/>
      <c r="AP2" s="169" t="s">
        <v>752</v>
      </c>
      <c r="AQ2" s="169"/>
      <c r="AR2" s="169"/>
      <c r="AS2" s="169"/>
      <c r="AT2" s="169"/>
      <c r="AU2" s="169"/>
      <c r="AV2" s="169"/>
      <c r="BA2" s="5" t="str">
        <f>BA7&amp;"/"&amp;$AZ$7&amp;" People have "&amp;BA6&amp;" in their "&amp;$AY$8</f>
        <v>0/0 People have Executing in their Top 5</v>
      </c>
      <c r="BB2" s="5" t="str">
        <f>BB7&amp;"/"&amp;$AZ$7&amp;" People have "&amp;BB6&amp;" in their "&amp;$AY$8</f>
        <v>0/0 People have Influencing in their Top 5</v>
      </c>
      <c r="BC2" s="5" t="str">
        <f>BC7&amp;"/"&amp;$AZ$7&amp;" People have "&amp;BC6&amp;" in their "&amp;$AY$8</f>
        <v>0/0 People have Relationship Building in their Top 5</v>
      </c>
      <c r="BD2" s="5" t="str">
        <f>BD7&amp;"/"&amp;$AZ$7&amp;" People have "&amp;BD6&amp;" in their "&amp;$AY$8</f>
        <v>0/0 People have Strategic Thinking in their Top 5</v>
      </c>
    </row>
    <row r="3" spans="1:115" ht="19.2" x14ac:dyDescent="0.45">
      <c r="A3" s="118"/>
      <c r="B3" s="119"/>
      <c r="C3" s="119"/>
      <c r="D3" s="85" t="s">
        <v>724</v>
      </c>
      <c r="E3" s="99" t="s">
        <v>104</v>
      </c>
      <c r="T3" s="65"/>
      <c r="Y3" s="53" t="s">
        <v>719</v>
      </c>
      <c r="Z3" s="53" t="s">
        <v>101</v>
      </c>
      <c r="AA3" s="53" t="s">
        <v>80</v>
      </c>
      <c r="AB3" s="54" t="s">
        <v>717</v>
      </c>
      <c r="AC3" s="55" t="s">
        <v>41</v>
      </c>
      <c r="AD3" s="56" t="s">
        <v>43</v>
      </c>
      <c r="AE3" s="57" t="s">
        <v>91</v>
      </c>
      <c r="AF3" s="58" t="s">
        <v>29</v>
      </c>
      <c r="AH3" s="53" t="s">
        <v>101</v>
      </c>
      <c r="AI3" s="53" t="s">
        <v>80</v>
      </c>
      <c r="AJ3" s="54" t="s">
        <v>717</v>
      </c>
      <c r="AK3" s="55" t="s">
        <v>41</v>
      </c>
      <c r="AL3" s="56" t="s">
        <v>43</v>
      </c>
      <c r="AM3" s="57" t="s">
        <v>91</v>
      </c>
      <c r="AN3" s="58" t="s">
        <v>29</v>
      </c>
      <c r="AP3" s="53" t="s">
        <v>80</v>
      </c>
      <c r="AQ3" s="53" t="s">
        <v>101</v>
      </c>
      <c r="AR3" s="54" t="s">
        <v>717</v>
      </c>
      <c r="AT3" s="53" t="s">
        <v>80</v>
      </c>
      <c r="AU3" s="53" t="s">
        <v>101</v>
      </c>
      <c r="AV3" s="54" t="s">
        <v>717</v>
      </c>
    </row>
    <row r="4" spans="1:115" x14ac:dyDescent="0.45">
      <c r="A4" s="118"/>
      <c r="B4" s="119"/>
      <c r="C4" s="119"/>
      <c r="Q4" s="91"/>
      <c r="R4" s="91"/>
      <c r="S4" s="91"/>
      <c r="T4" s="73"/>
      <c r="Y4" s="5">
        <v>1</v>
      </c>
      <c r="AA4" s="52" t="s">
        <v>29</v>
      </c>
      <c r="AG4" s="59"/>
      <c r="AH4" s="52" t="str" cm="1">
        <f t="array" ref="AH4:AJ42">_xlfn._xlws.SORT($Z$4:$AB$42,3,1)</f>
        <v>Analytical</v>
      </c>
      <c r="AI4" s="52" t="str">
        <v>Strategic</v>
      </c>
      <c r="AJ4" s="52">
        <v>0</v>
      </c>
      <c r="AK4" s="52" t="e">
        <f t="shared" ref="AK4:AK42" si="0">IF(IFERROR(VLOOKUP($AH4,$Z:$AF,4,0),0)&gt;0,VLOOKUP($AH4,$Z:$AF,4,0),NA())</f>
        <v>#N/A</v>
      </c>
      <c r="AL4" s="52" t="e">
        <f t="shared" ref="AL4:AL42" si="1">IF(IFERROR(VLOOKUP($AH4,$Z:$AF,5,0),"")&gt;0,VLOOKUP($AH4,$Z:$AF,5,0),NA())</f>
        <v>#N/A</v>
      </c>
      <c r="AM4" s="52" t="e">
        <f t="shared" ref="AM4:AM42" si="2">IF(IFERROR(VLOOKUP($AH4,$Z:$AF,6,0),0)&gt;0,VLOOKUP($AH4,$Z:$AF,6,0),NA())</f>
        <v>#N/A</v>
      </c>
      <c r="AN4" s="52" t="e">
        <f t="shared" ref="AN4:AN42" si="3">IF(IFERROR(VLOOKUP($AH4,$Z:$AF,7,0),0)&gt;0,VLOOKUP($AH4,$Z:$AF,7,0),NA())</f>
        <v>#N/A</v>
      </c>
      <c r="AP4" s="52" t="str" cm="1">
        <f t="array" ref="AP4:AR37">_xlfn._xlws.SORT($AH$4:$AJ$37,2,1)</f>
        <v>Achiever</v>
      </c>
      <c r="AQ4" s="52" t="str">
        <v>Executing</v>
      </c>
      <c r="AR4" s="52">
        <v>0</v>
      </c>
      <c r="AT4" s="52" t="str">
        <f>AQ4</f>
        <v>Executing</v>
      </c>
      <c r="AU4" s="52" t="str">
        <f>AP4</f>
        <v>Achiever</v>
      </c>
      <c r="AV4" s="52">
        <f>AR4</f>
        <v>0</v>
      </c>
    </row>
    <row r="5" spans="1:115" x14ac:dyDescent="0.45">
      <c r="A5" s="118"/>
      <c r="B5" s="119"/>
      <c r="C5" s="119"/>
      <c r="T5" s="65"/>
      <c r="Y5" s="52">
        <v>1</v>
      </c>
      <c r="Z5" s="52" t="s">
        <v>20</v>
      </c>
      <c r="AA5" s="52" t="s">
        <v>29</v>
      </c>
      <c r="AB5" s="52">
        <f t="shared" ref="AB5:AB12" si="4">SUM(AC5:AF5)</f>
        <v>0</v>
      </c>
      <c r="AC5" s="52">
        <f>IF($AA5=AC$3,COUNTIFS(Data_Table_1[Theme],$Z5,Data_Table_1[Theme Ranking],"&gt;="&amp;VLOOKUP($E$3,Theme_Ranges[],2,0),Data_Table_1[Theme Ranking],"&lt;="&amp;VLOOKUP($E$3,Theme_Ranges[],3,0)),0)</f>
        <v>0</v>
      </c>
      <c r="AD5" s="52">
        <f>IF($AA5=AD$3,COUNTIFS(Data_Table_1[Theme],$Z5,Data_Table_1[Theme Ranking],"&gt;="&amp;VLOOKUP($E$3,Theme_Ranges[],2,0),Data_Table_1[Theme Ranking],"&lt;="&amp;VLOOKUP($E$3,Theme_Ranges[],3,0)),0)</f>
        <v>0</v>
      </c>
      <c r="AE5" s="52">
        <f>IF($AA5=AE$3,COUNTIFS(Data_Table_1[Theme],$Z5,Data_Table_1[Theme Ranking],"&gt;="&amp;VLOOKUP($E$3,Theme_Ranges[],2,0),Data_Table_1[Theme Ranking],"&lt;="&amp;VLOOKUP($E$3,Theme_Ranges[],3,0)),0)</f>
        <v>0</v>
      </c>
      <c r="AF5" s="52">
        <f>IF($AA5=AF$3,COUNTIFS(Data_Table_1[Theme],$Z5,Data_Table_1[Theme Ranking],"&gt;="&amp;VLOOKUP($E$3,Theme_Ranges[],2,0),Data_Table_1[Theme Ranking],"&lt;="&amp;VLOOKUP($E$3,Theme_Ranges[],3,0)),0)</f>
        <v>0</v>
      </c>
      <c r="AH5" s="52" t="str">
        <v>Context</v>
      </c>
      <c r="AI5" s="52" t="str">
        <v>Strategic</v>
      </c>
      <c r="AJ5" s="52">
        <v>0</v>
      </c>
      <c r="AK5" s="52" t="e">
        <f t="shared" si="0"/>
        <v>#N/A</v>
      </c>
      <c r="AL5" s="52" t="e">
        <f t="shared" si="1"/>
        <v>#N/A</v>
      </c>
      <c r="AM5" s="52" t="e">
        <f t="shared" si="2"/>
        <v>#N/A</v>
      </c>
      <c r="AN5" s="52" t="e">
        <f t="shared" si="3"/>
        <v>#N/A</v>
      </c>
      <c r="AP5" s="52" t="str">
        <v>Arranger</v>
      </c>
      <c r="AQ5" s="52" t="str">
        <v>Executing</v>
      </c>
      <c r="AR5" s="52">
        <v>0</v>
      </c>
      <c r="AT5" s="52" t="str">
        <f t="shared" ref="AT5:AT37" si="5">AQ5</f>
        <v>Executing</v>
      </c>
      <c r="AU5" s="52" t="str">
        <f t="shared" ref="AU5:AU37" si="6">AP5</f>
        <v>Arranger</v>
      </c>
      <c r="AV5" s="52">
        <f t="shared" ref="AV5:AV37" si="7">AR5</f>
        <v>0</v>
      </c>
      <c r="AZ5" s="62" t="s">
        <v>726</v>
      </c>
      <c r="BF5" s="62" t="s">
        <v>727</v>
      </c>
      <c r="BM5" s="62" t="s">
        <v>747</v>
      </c>
      <c r="BS5" s="62" t="s">
        <v>727</v>
      </c>
      <c r="CE5" s="120" t="s">
        <v>111</v>
      </c>
      <c r="CF5" s="120"/>
      <c r="CG5" s="120"/>
      <c r="CH5" s="120"/>
      <c r="CI5" s="120"/>
      <c r="CJ5" s="120"/>
      <c r="CK5" s="120"/>
      <c r="CL5" s="120"/>
      <c r="CM5" s="120"/>
      <c r="CN5" s="120"/>
      <c r="CO5" s="120"/>
      <c r="CP5" s="120"/>
      <c r="CQ5" s="120"/>
      <c r="CR5" s="120"/>
      <c r="CS5" s="120"/>
      <c r="CT5" s="120"/>
      <c r="CU5" s="120"/>
      <c r="CV5" s="120"/>
      <c r="CW5" s="120"/>
      <c r="CX5" s="120"/>
      <c r="CY5" s="120"/>
      <c r="CZ5" s="120"/>
      <c r="DA5" s="120"/>
      <c r="DB5" s="120"/>
      <c r="DC5" s="120"/>
      <c r="DD5" s="120"/>
      <c r="DE5" s="120"/>
      <c r="DG5" s="5" t="s">
        <v>721</v>
      </c>
    </row>
    <row r="6" spans="1:115" ht="19.2" customHeight="1" x14ac:dyDescent="0.45">
      <c r="A6" s="118"/>
      <c r="B6" s="119"/>
      <c r="C6" s="119"/>
      <c r="T6" s="65"/>
      <c r="Y6" s="52">
        <v>1</v>
      </c>
      <c r="Z6" s="52" t="s">
        <v>24</v>
      </c>
      <c r="AA6" s="52" t="s">
        <v>29</v>
      </c>
      <c r="AB6" s="52">
        <f t="shared" si="4"/>
        <v>0</v>
      </c>
      <c r="AC6" s="52">
        <f>IF($AA6=AC$3,COUNTIFS(Data_Table_1[Theme],$Z6,Data_Table_1[Theme Ranking],"&gt;="&amp;VLOOKUP($E$3,Theme_Ranges[],2,0),Data_Table_1[Theme Ranking],"&lt;="&amp;VLOOKUP($E$3,Theme_Ranges[],3,0)),0)</f>
        <v>0</v>
      </c>
      <c r="AD6" s="52">
        <f>IF($AA6=AD$3,COUNTIFS(Data_Table_1[Theme],$Z6,Data_Table_1[Theme Ranking],"&gt;="&amp;VLOOKUP($E$3,Theme_Ranges[],2,0),Data_Table_1[Theme Ranking],"&lt;="&amp;VLOOKUP($E$3,Theme_Ranges[],3,0)),0)</f>
        <v>0</v>
      </c>
      <c r="AE6" s="52">
        <f>IF($AA6=AE$3,COUNTIFS(Data_Table_1[Theme],$Z6,Data_Table_1[Theme Ranking],"&gt;="&amp;VLOOKUP($E$3,Theme_Ranges[],2,0),Data_Table_1[Theme Ranking],"&lt;="&amp;VLOOKUP($E$3,Theme_Ranges[],3,0)),0)</f>
        <v>0</v>
      </c>
      <c r="AF6" s="52">
        <f>IF($AA6=AF$3,COUNTIFS(Data_Table_1[Theme],$Z6,Data_Table_1[Theme Ranking],"&gt;="&amp;VLOOKUP($E$3,Theme_Ranges[],2,0),Data_Table_1[Theme Ranking],"&lt;="&amp;VLOOKUP($E$3,Theme_Ranges[],3,0)),0)</f>
        <v>0</v>
      </c>
      <c r="AH6" s="52" t="str">
        <v>Futuristic</v>
      </c>
      <c r="AI6" s="52" t="str">
        <v>Strategic</v>
      </c>
      <c r="AJ6" s="52">
        <v>0</v>
      </c>
      <c r="AK6" s="52" t="e">
        <f t="shared" si="0"/>
        <v>#N/A</v>
      </c>
      <c r="AL6" s="52" t="e">
        <f t="shared" si="1"/>
        <v>#N/A</v>
      </c>
      <c r="AM6" s="52" t="e">
        <f t="shared" si="2"/>
        <v>#N/A</v>
      </c>
      <c r="AN6" s="52" t="e">
        <f t="shared" si="3"/>
        <v>#N/A</v>
      </c>
      <c r="AP6" s="52" t="str">
        <v>Belief</v>
      </c>
      <c r="AQ6" s="52" t="str">
        <v>Executing</v>
      </c>
      <c r="AR6" s="52">
        <v>0</v>
      </c>
      <c r="AT6" s="52" t="str">
        <f t="shared" si="5"/>
        <v>Executing</v>
      </c>
      <c r="AU6" s="52" t="str">
        <f t="shared" si="6"/>
        <v>Belief</v>
      </c>
      <c r="AV6" s="52">
        <f t="shared" si="7"/>
        <v>0</v>
      </c>
      <c r="AX6" s="5" t="s">
        <v>112</v>
      </c>
      <c r="AZ6" s="27" t="str">
        <f>'Team Grid'!AW6</f>
        <v>Total People</v>
      </c>
      <c r="BA6" s="27" t="str">
        <f>'Team Grid'!AX6</f>
        <v>Executing</v>
      </c>
      <c r="BB6" s="27" t="str">
        <f>'Team Grid'!AY6</f>
        <v>Influencing</v>
      </c>
      <c r="BC6" s="27" t="str">
        <f>'Team Grid'!AZ6</f>
        <v>Relationship Building</v>
      </c>
      <c r="BD6" s="27" t="str">
        <f>'Team Grid'!BA6</f>
        <v>Strategic Thinking</v>
      </c>
      <c r="BE6" s="70"/>
      <c r="BF6" s="27" t="str">
        <f>BA6</f>
        <v>Executing</v>
      </c>
      <c r="BG6" s="27" t="str">
        <f t="shared" ref="BG6:BI6" si="8">BB6</f>
        <v>Influencing</v>
      </c>
      <c r="BH6" s="27" t="str">
        <f t="shared" si="8"/>
        <v>Relationship Building</v>
      </c>
      <c r="BI6" s="27" t="str">
        <f t="shared" si="8"/>
        <v>Strategic Thinking</v>
      </c>
      <c r="BJ6" s="70"/>
      <c r="BK6" s="5" t="s">
        <v>112</v>
      </c>
      <c r="BM6" s="27" t="str">
        <f>AZ6</f>
        <v>Total People</v>
      </c>
      <c r="BN6" s="27" t="str">
        <f t="shared" ref="BN6:BQ6" si="9">BA6</f>
        <v>Executing</v>
      </c>
      <c r="BO6" s="27" t="str">
        <f t="shared" si="9"/>
        <v>Influencing</v>
      </c>
      <c r="BP6" s="27" t="str">
        <f t="shared" si="9"/>
        <v>Relationship Building</v>
      </c>
      <c r="BQ6" s="27" t="str">
        <f t="shared" si="9"/>
        <v>Strategic Thinking</v>
      </c>
      <c r="BR6" s="70"/>
      <c r="BS6" s="27" t="str">
        <f t="shared" ref="BS6" si="10">BF6</f>
        <v>Executing</v>
      </c>
      <c r="BT6" s="27" t="str">
        <f t="shared" ref="BT6" si="11">BG6</f>
        <v>Influencing</v>
      </c>
      <c r="BU6" s="27" t="str">
        <f t="shared" ref="BU6" si="12">BH6</f>
        <v>Relationship Building</v>
      </c>
      <c r="BV6" s="27" t="str">
        <f t="shared" ref="BV6" si="13">BI6</f>
        <v>Strategic Thinking</v>
      </c>
      <c r="BX6" s="29" t="str">
        <f>'Team Grid'!BC6</f>
        <v>Achiever</v>
      </c>
      <c r="BY6" s="29" t="str">
        <f>'Team Grid'!BD6</f>
        <v>Arranger</v>
      </c>
      <c r="BZ6" s="29" t="str">
        <f>'Team Grid'!BE6</f>
        <v>Belief</v>
      </c>
      <c r="CA6" s="29" t="str">
        <f>'Team Grid'!BF6</f>
        <v>Consistency</v>
      </c>
      <c r="CB6" s="29" t="str">
        <f>'Team Grid'!BG6</f>
        <v>Deliberative</v>
      </c>
      <c r="CC6" s="29" t="str">
        <f>'Team Grid'!BH6</f>
        <v>Discipline</v>
      </c>
      <c r="CD6" s="29" t="str">
        <f>'Team Grid'!BI6</f>
        <v>Focus</v>
      </c>
      <c r="CE6" s="29" t="str">
        <f>'Team Grid'!BJ6</f>
        <v>Responsibility</v>
      </c>
      <c r="CF6" s="29" t="str">
        <f>'Team Grid'!BK6</f>
        <v>Restorative</v>
      </c>
      <c r="CG6" s="30" t="str">
        <f>'Team Grid'!BL6</f>
        <v>Activator</v>
      </c>
      <c r="CH6" s="30" t="str">
        <f>'Team Grid'!BM6</f>
        <v>Command</v>
      </c>
      <c r="CI6" s="30" t="str">
        <f>'Team Grid'!BN6</f>
        <v>Communication</v>
      </c>
      <c r="CJ6" s="30" t="str">
        <f>'Team Grid'!BO6</f>
        <v>Competition</v>
      </c>
      <c r="CK6" s="30" t="str">
        <f>'Team Grid'!BP6</f>
        <v>Maximizer</v>
      </c>
      <c r="CL6" s="30" t="str">
        <f>'Team Grid'!BQ6</f>
        <v>Self-Assurance</v>
      </c>
      <c r="CM6" s="30" t="str">
        <f>'Team Grid'!BR6</f>
        <v>Significance</v>
      </c>
      <c r="CN6" s="30" t="str">
        <f>'Team Grid'!BS6</f>
        <v>Woo</v>
      </c>
      <c r="CO6" s="31" t="str">
        <f>'Team Grid'!BT6</f>
        <v>Adaptability</v>
      </c>
      <c r="CP6" s="31" t="str">
        <f>'Team Grid'!BU6</f>
        <v>Connectedness</v>
      </c>
      <c r="CQ6" s="31" t="str">
        <f>'Team Grid'!BV6</f>
        <v>Developer</v>
      </c>
      <c r="CR6" s="31" t="str">
        <f>'Team Grid'!BW6</f>
        <v>Empathy</v>
      </c>
      <c r="CS6" s="31" t="str">
        <f>'Team Grid'!BX6</f>
        <v>Harmony</v>
      </c>
      <c r="CT6" s="31" t="str">
        <f>'Team Grid'!BY6</f>
        <v>Includer</v>
      </c>
      <c r="CU6" s="31" t="str">
        <f>'Team Grid'!BZ6</f>
        <v>Individualization</v>
      </c>
      <c r="CV6" s="31" t="str">
        <f>'Team Grid'!CA6</f>
        <v>Positivity</v>
      </c>
      <c r="CW6" s="31" t="str">
        <f>'Team Grid'!CB6</f>
        <v>Relator</v>
      </c>
      <c r="CX6" s="32" t="str">
        <f>'Team Grid'!CC6</f>
        <v>Analytical</v>
      </c>
      <c r="CY6" s="32" t="str">
        <f>'Team Grid'!CD6</f>
        <v>Context</v>
      </c>
      <c r="CZ6" s="32" t="str">
        <f>'Team Grid'!CE6</f>
        <v>Futuristic</v>
      </c>
      <c r="DA6" s="32" t="str">
        <f>'Team Grid'!CF6</f>
        <v>Ideation</v>
      </c>
      <c r="DB6" s="32" t="str">
        <f>'Team Grid'!CG6</f>
        <v>Input</v>
      </c>
      <c r="DC6" s="32" t="str">
        <f>'Team Grid'!CH6</f>
        <v>Intellection</v>
      </c>
      <c r="DD6" s="32" t="str">
        <f>'Team Grid'!CI6</f>
        <v>Learner</v>
      </c>
      <c r="DE6" s="32" t="str">
        <f>'Team Grid'!CJ6</f>
        <v>Strategic</v>
      </c>
      <c r="DH6" s="52" t="str">
        <f t="shared" ref="DH6:DK7" si="14">BA6</f>
        <v>Executing</v>
      </c>
      <c r="DI6" s="52" t="str">
        <f t="shared" si="14"/>
        <v>Influencing</v>
      </c>
      <c r="DJ6" s="52" t="str">
        <f t="shared" si="14"/>
        <v>Relationship Building</v>
      </c>
      <c r="DK6" s="52" t="str">
        <f t="shared" si="14"/>
        <v>Strategic Thinking</v>
      </c>
    </row>
    <row r="7" spans="1:115" x14ac:dyDescent="0.45">
      <c r="A7" s="66"/>
      <c r="T7" s="65"/>
      <c r="Y7" s="52">
        <v>1</v>
      </c>
      <c r="Z7" s="52" t="s">
        <v>18</v>
      </c>
      <c r="AA7" s="52" t="s">
        <v>29</v>
      </c>
      <c r="AB7" s="52">
        <f t="shared" si="4"/>
        <v>0</v>
      </c>
      <c r="AC7" s="52">
        <f>IF($AA7=AC$3,COUNTIFS(Data_Table_1[Theme],$Z7,Data_Table_1[Theme Ranking],"&gt;="&amp;VLOOKUP($E$3,Theme_Ranges[],2,0),Data_Table_1[Theme Ranking],"&lt;="&amp;VLOOKUP($E$3,Theme_Ranges[],3,0)),0)</f>
        <v>0</v>
      </c>
      <c r="AD7" s="52">
        <f>IF($AA7=AD$3,COUNTIFS(Data_Table_1[Theme],$Z7,Data_Table_1[Theme Ranking],"&gt;="&amp;VLOOKUP($E$3,Theme_Ranges[],2,0),Data_Table_1[Theme Ranking],"&lt;="&amp;VLOOKUP($E$3,Theme_Ranges[],3,0)),0)</f>
        <v>0</v>
      </c>
      <c r="AE7" s="52">
        <f>IF($AA7=AE$3,COUNTIFS(Data_Table_1[Theme],$Z7,Data_Table_1[Theme Ranking],"&gt;="&amp;VLOOKUP($E$3,Theme_Ranges[],2,0),Data_Table_1[Theme Ranking],"&lt;="&amp;VLOOKUP($E$3,Theme_Ranges[],3,0)),0)</f>
        <v>0</v>
      </c>
      <c r="AF7" s="52">
        <f>IF($AA7=AF$3,COUNTIFS(Data_Table_1[Theme],$Z7,Data_Table_1[Theme Ranking],"&gt;="&amp;VLOOKUP($E$3,Theme_Ranges[],2,0),Data_Table_1[Theme Ranking],"&lt;="&amp;VLOOKUP($E$3,Theme_Ranges[],3,0)),0)</f>
        <v>0</v>
      </c>
      <c r="AH7" s="52" t="str">
        <v>Ideation</v>
      </c>
      <c r="AI7" s="52" t="str">
        <v>Strategic</v>
      </c>
      <c r="AJ7" s="52">
        <v>0</v>
      </c>
      <c r="AK7" s="52" t="e">
        <f t="shared" si="0"/>
        <v>#N/A</v>
      </c>
      <c r="AL7" s="52" t="e">
        <f t="shared" si="1"/>
        <v>#N/A</v>
      </c>
      <c r="AM7" s="52" t="e">
        <f t="shared" si="2"/>
        <v>#N/A</v>
      </c>
      <c r="AN7" s="52" t="e">
        <f t="shared" si="3"/>
        <v>#N/A</v>
      </c>
      <c r="AP7" s="52" t="str">
        <v>Consistency</v>
      </c>
      <c r="AQ7" s="52" t="str">
        <v>Executing</v>
      </c>
      <c r="AR7" s="52">
        <v>0</v>
      </c>
      <c r="AT7" s="52" t="str">
        <f t="shared" si="5"/>
        <v>Executing</v>
      </c>
      <c r="AU7" s="52" t="str">
        <f t="shared" si="6"/>
        <v>Consistency</v>
      </c>
      <c r="AV7" s="52">
        <f t="shared" si="7"/>
        <v>0</v>
      </c>
      <c r="AX7" s="5" t="s">
        <v>728</v>
      </c>
      <c r="AY7" s="5" t="s">
        <v>729</v>
      </c>
      <c r="AZ7" s="33">
        <f>SUBTOTAL(9,AZ9:AZ60)</f>
        <v>0</v>
      </c>
      <c r="BA7" s="33">
        <f>SUBTOTAL(9,BA9:BA60)</f>
        <v>0</v>
      </c>
      <c r="BB7" s="33">
        <f>SUBTOTAL(9,BB9:BB60)</f>
        <v>0</v>
      </c>
      <c r="BC7" s="33">
        <f>SUBTOTAL(9,BC9:BC60)</f>
        <v>0</v>
      </c>
      <c r="BD7" s="33">
        <f>SUBTOTAL(9,BD9:BD60)</f>
        <v>0</v>
      </c>
      <c r="BE7" s="63"/>
      <c r="BF7" s="33">
        <f>SUBTOTAL(9,BF9:BF60)</f>
        <v>0</v>
      </c>
      <c r="BG7" s="33">
        <f>SUBTOTAL(9,BG9:BG60)</f>
        <v>0</v>
      </c>
      <c r="BH7" s="33">
        <f>SUBTOTAL(9,BH9:BH60)</f>
        <v>0</v>
      </c>
      <c r="BI7" s="33">
        <f>SUBTOTAL(9,BI9:BI60)</f>
        <v>0</v>
      </c>
      <c r="BJ7" s="63"/>
      <c r="BK7" s="5" t="s">
        <v>728</v>
      </c>
      <c r="BL7" s="5" t="s">
        <v>729</v>
      </c>
      <c r="BM7" s="33">
        <f>SUBTOTAL(9,BM9:BM60)</f>
        <v>0</v>
      </c>
      <c r="BN7" s="33">
        <f>SUBTOTAL(9,BN9:BN60)</f>
        <v>0</v>
      </c>
      <c r="BO7" s="33">
        <f>SUBTOTAL(9,BO9:BO60)</f>
        <v>0</v>
      </c>
      <c r="BP7" s="33">
        <f>SUBTOTAL(9,BP9:BP60)</f>
        <v>0</v>
      </c>
      <c r="BQ7" s="33">
        <f>SUBTOTAL(9,BQ9:BQ60)</f>
        <v>0</v>
      </c>
      <c r="BR7" s="63"/>
      <c r="BS7" s="33">
        <f>SUBTOTAL(9,BS9:BS60)</f>
        <v>0</v>
      </c>
      <c r="BT7" s="33">
        <f>SUBTOTAL(9,BT9:BT60)</f>
        <v>0</v>
      </c>
      <c r="BU7" s="33">
        <f>SUBTOTAL(9,BU9:BU60)</f>
        <v>0</v>
      </c>
      <c r="BV7" s="33">
        <f>SUBTOTAL(9,BV9:BV60)</f>
        <v>0</v>
      </c>
      <c r="DG7" s="52" t="s">
        <v>722</v>
      </c>
      <c r="DH7" s="64">
        <f t="shared" si="14"/>
        <v>0</v>
      </c>
      <c r="DI7" s="64">
        <f t="shared" si="14"/>
        <v>0</v>
      </c>
      <c r="DJ7" s="64">
        <f t="shared" si="14"/>
        <v>0</v>
      </c>
      <c r="DK7" s="64">
        <f t="shared" si="14"/>
        <v>0</v>
      </c>
    </row>
    <row r="8" spans="1:115" x14ac:dyDescent="0.45">
      <c r="A8" s="66"/>
      <c r="T8" s="65"/>
      <c r="Y8" s="52">
        <v>1</v>
      </c>
      <c r="Z8" s="52" t="s">
        <v>32</v>
      </c>
      <c r="AA8" s="52" t="s">
        <v>29</v>
      </c>
      <c r="AB8" s="52">
        <f t="shared" si="4"/>
        <v>0</v>
      </c>
      <c r="AC8" s="52">
        <f>IF($AA8=AC$3,COUNTIFS(Data_Table_1[Theme],$Z8,Data_Table_1[Theme Ranking],"&gt;="&amp;VLOOKUP($E$3,Theme_Ranges[],2,0),Data_Table_1[Theme Ranking],"&lt;="&amp;VLOOKUP($E$3,Theme_Ranges[],3,0)),0)</f>
        <v>0</v>
      </c>
      <c r="AD8" s="52">
        <f>IF($AA8=AD$3,COUNTIFS(Data_Table_1[Theme],$Z8,Data_Table_1[Theme Ranking],"&gt;="&amp;VLOOKUP($E$3,Theme_Ranges[],2,0),Data_Table_1[Theme Ranking],"&lt;="&amp;VLOOKUP($E$3,Theme_Ranges[],3,0)),0)</f>
        <v>0</v>
      </c>
      <c r="AE8" s="52">
        <f>IF($AA8=AE$3,COUNTIFS(Data_Table_1[Theme],$Z8,Data_Table_1[Theme Ranking],"&gt;="&amp;VLOOKUP($E$3,Theme_Ranges[],2,0),Data_Table_1[Theme Ranking],"&lt;="&amp;VLOOKUP($E$3,Theme_Ranges[],3,0)),0)</f>
        <v>0</v>
      </c>
      <c r="AF8" s="52">
        <f>IF($AA8=AF$3,COUNTIFS(Data_Table_1[Theme],$Z8,Data_Table_1[Theme Ranking],"&gt;="&amp;VLOOKUP($E$3,Theme_Ranges[],2,0),Data_Table_1[Theme Ranking],"&lt;="&amp;VLOOKUP($E$3,Theme_Ranges[],3,0)),0)</f>
        <v>0</v>
      </c>
      <c r="AH8" s="52" t="str">
        <v>Input</v>
      </c>
      <c r="AI8" s="52" t="str">
        <v>Strategic</v>
      </c>
      <c r="AJ8" s="52">
        <v>0</v>
      </c>
      <c r="AK8" s="52" t="e">
        <f t="shared" si="0"/>
        <v>#N/A</v>
      </c>
      <c r="AL8" s="52" t="e">
        <f t="shared" si="1"/>
        <v>#N/A</v>
      </c>
      <c r="AM8" s="52" t="e">
        <f t="shared" si="2"/>
        <v>#N/A</v>
      </c>
      <c r="AN8" s="52" t="e">
        <f t="shared" si="3"/>
        <v>#N/A</v>
      </c>
      <c r="AP8" s="52" t="str">
        <v>Deliberative</v>
      </c>
      <c r="AQ8" s="52" t="str">
        <v>Executing</v>
      </c>
      <c r="AR8" s="52">
        <v>0</v>
      </c>
      <c r="AT8" s="52" t="str">
        <f t="shared" si="5"/>
        <v>Executing</v>
      </c>
      <c r="AU8" s="52" t="str">
        <f t="shared" si="6"/>
        <v>Deliberative</v>
      </c>
      <c r="AV8" s="52">
        <f t="shared" si="7"/>
        <v>0</v>
      </c>
      <c r="AX8" s="5" t="str">
        <f>AY8</f>
        <v>Top 5</v>
      </c>
      <c r="AY8" s="5" t="str">
        <f>$E$3</f>
        <v>Top 5</v>
      </c>
      <c r="BF8" s="69" t="e">
        <f>BF7/SUM($BF$7:$BI$7)</f>
        <v>#DIV/0!</v>
      </c>
      <c r="BG8" s="69" t="e">
        <f t="shared" ref="BG8:BI8" si="15">BG7/SUM($BF$7:$BI$7)</f>
        <v>#DIV/0!</v>
      </c>
      <c r="BH8" s="69" t="e">
        <f t="shared" si="15"/>
        <v>#DIV/0!</v>
      </c>
      <c r="BI8" s="69" t="e">
        <f t="shared" si="15"/>
        <v>#DIV/0!</v>
      </c>
      <c r="BK8" s="5" t="str">
        <f>BL8</f>
        <v>Top 5</v>
      </c>
      <c r="BL8" s="5" t="str">
        <f>$E$3</f>
        <v>Top 5</v>
      </c>
      <c r="BS8" s="69" t="e">
        <f>BS7/SUM($BF$7:$BI$7)</f>
        <v>#DIV/0!</v>
      </c>
      <c r="BT8" s="69" t="e">
        <f t="shared" ref="BT8:BV8" si="16">BT7/SUM($BF$7:$BI$7)</f>
        <v>#DIV/0!</v>
      </c>
      <c r="BU8" s="69" t="e">
        <f t="shared" si="16"/>
        <v>#DIV/0!</v>
      </c>
      <c r="BV8" s="69" t="e">
        <f t="shared" si="16"/>
        <v>#DIV/0!</v>
      </c>
      <c r="DG8" s="52" t="s">
        <v>723</v>
      </c>
      <c r="DH8" s="64">
        <f>$AZ$7-DH7</f>
        <v>0</v>
      </c>
      <c r="DI8" s="64">
        <f t="shared" ref="DI8:DK8" si="17">$AZ$7-DI7</f>
        <v>0</v>
      </c>
      <c r="DJ8" s="64">
        <f t="shared" si="17"/>
        <v>0</v>
      </c>
      <c r="DK8" s="64">
        <f t="shared" si="17"/>
        <v>0</v>
      </c>
    </row>
    <row r="9" spans="1:115" x14ac:dyDescent="0.45">
      <c r="A9" s="66"/>
      <c r="T9" s="65"/>
      <c r="Y9" s="52">
        <v>1</v>
      </c>
      <c r="Z9" s="52" t="s">
        <v>25</v>
      </c>
      <c r="AA9" s="52" t="s">
        <v>29</v>
      </c>
      <c r="AB9" s="52">
        <f t="shared" si="4"/>
        <v>0</v>
      </c>
      <c r="AC9" s="52">
        <f>IF($AA9=AC$3,COUNTIFS(Data_Table_1[Theme],$Z9,Data_Table_1[Theme Ranking],"&gt;="&amp;VLOOKUP($E$3,Theme_Ranges[],2,0),Data_Table_1[Theme Ranking],"&lt;="&amp;VLOOKUP($E$3,Theme_Ranges[],3,0)),0)</f>
        <v>0</v>
      </c>
      <c r="AD9" s="52">
        <f>IF($AA9=AD$3,COUNTIFS(Data_Table_1[Theme],$Z9,Data_Table_1[Theme Ranking],"&gt;="&amp;VLOOKUP($E$3,Theme_Ranges[],2,0),Data_Table_1[Theme Ranking],"&lt;="&amp;VLOOKUP($E$3,Theme_Ranges[],3,0)),0)</f>
        <v>0</v>
      </c>
      <c r="AE9" s="52">
        <f>IF($AA9=AE$3,COUNTIFS(Data_Table_1[Theme],$Z9,Data_Table_1[Theme Ranking],"&gt;="&amp;VLOOKUP($E$3,Theme_Ranges[],2,0),Data_Table_1[Theme Ranking],"&lt;="&amp;VLOOKUP($E$3,Theme_Ranges[],3,0)),0)</f>
        <v>0</v>
      </c>
      <c r="AF9" s="52">
        <f>IF($AA9=AF$3,COUNTIFS(Data_Table_1[Theme],$Z9,Data_Table_1[Theme Ranking],"&gt;="&amp;VLOOKUP($E$3,Theme_Ranges[],2,0),Data_Table_1[Theme Ranking],"&lt;="&amp;VLOOKUP($E$3,Theme_Ranges[],3,0)),0)</f>
        <v>0</v>
      </c>
      <c r="AH9" s="52" t="str">
        <v>Intellection</v>
      </c>
      <c r="AI9" s="52" t="str">
        <v>Strategic</v>
      </c>
      <c r="AJ9" s="52">
        <v>0</v>
      </c>
      <c r="AK9" s="52" t="e">
        <f t="shared" si="0"/>
        <v>#N/A</v>
      </c>
      <c r="AL9" s="52" t="e">
        <f t="shared" si="1"/>
        <v>#N/A</v>
      </c>
      <c r="AM9" s="52" t="e">
        <f t="shared" si="2"/>
        <v>#N/A</v>
      </c>
      <c r="AN9" s="52" t="e">
        <f t="shared" si="3"/>
        <v>#N/A</v>
      </c>
      <c r="AP9" s="52" t="str">
        <v>Discipline</v>
      </c>
      <c r="AQ9" s="52" t="str">
        <v>Executing</v>
      </c>
      <c r="AR9" s="52">
        <v>0</v>
      </c>
      <c r="AT9" s="52" t="str">
        <f t="shared" si="5"/>
        <v>Executing</v>
      </c>
      <c r="AU9" s="52" t="str">
        <f t="shared" si="6"/>
        <v>Discipline</v>
      </c>
      <c r="AV9" s="52">
        <f t="shared" si="7"/>
        <v>0</v>
      </c>
      <c r="AX9" s="5">
        <f>VLOOKUP($AY$8,Theme_Ranges[],2,0)</f>
        <v>1</v>
      </c>
      <c r="AY9" s="5">
        <f>VLOOKUP($AY$8,Theme_Ranges[],3,0)</f>
        <v>5</v>
      </c>
      <c r="AZ9" s="42">
        <f>'Team Grid'!AW9</f>
        <v>0</v>
      </c>
      <c r="BA9" s="42">
        <f t="shared" ref="BA9:BA40" si="18">IF(COUNTIF($BX9:$CF9,"&lt;="&amp;AY9)&gt;0,1,0)</f>
        <v>0</v>
      </c>
      <c r="BB9" s="42">
        <f t="shared" ref="BB9:BB40" si="19">IF(COUNTIF($CG9:$CN9,"&lt;="&amp;AY9)&gt;0,1,0)</f>
        <v>0</v>
      </c>
      <c r="BC9" s="42">
        <f t="shared" ref="BC9:BC40" si="20">IF(COUNTIF($CO9:$CW9,"&lt;="&amp;AY9)&gt;0,1,0)</f>
        <v>0</v>
      </c>
      <c r="BD9" s="42">
        <f t="shared" ref="BD9:BD40" si="21">IF(COUNTIF($CX9:$DE9,"&lt;="&amp;AY9)&gt;0,1,0)</f>
        <v>0</v>
      </c>
      <c r="BE9" s="71"/>
      <c r="BF9" s="42">
        <f t="shared" ref="BF9:BF40" si="22">COUNTIFS($BX9:$CF9,"&gt;="&amp;$AX9,$BX9:$CF9,"&lt;="&amp;$AY9)</f>
        <v>0</v>
      </c>
      <c r="BG9" s="42">
        <f t="shared" ref="BG9:BG40" si="23">COUNTIFS($CG9:$CN9,"&gt;="&amp;$AX9,$CG9:$CN9,"&lt;="&amp;$AY9)</f>
        <v>0</v>
      </c>
      <c r="BH9" s="42">
        <f t="shared" ref="BH9:BH40" si="24">COUNTIFS($CO9:$CW9,"&gt;="&amp;$AX9,$CO9:$CW9,"&lt;="&amp;$AY9)</f>
        <v>0</v>
      </c>
      <c r="BI9" s="42">
        <f t="shared" ref="BI9:BI40" si="25">COUNTIFS($CX9:$DE9,"&gt;="&amp;$AX9,$CX9:$DE9,"&lt;="&amp;$AY9)</f>
        <v>0</v>
      </c>
      <c r="BJ9" s="71"/>
      <c r="BK9" s="5">
        <v>1</v>
      </c>
      <c r="BL9" s="5">
        <v>5</v>
      </c>
      <c r="BM9" s="42">
        <f>IF(SUM(BX9:DE9)&gt;0,1,0)</f>
        <v>0</v>
      </c>
      <c r="BN9" s="42">
        <f t="shared" ref="BN9:BN40" si="26">IF(COUNTIF($BX9:$CF9,"&lt;="&amp;BL9)&gt;0,1,0)</f>
        <v>0</v>
      </c>
      <c r="BO9" s="42">
        <f t="shared" ref="BO9:BO40" si="27">IF(COUNTIF($CG9:$CN9,"&lt;="&amp;BL9)&gt;0,1,0)</f>
        <v>0</v>
      </c>
      <c r="BP9" s="42">
        <f t="shared" ref="BP9:BP40" si="28">IF(COUNTIF($CO9:$CW9,"&lt;="&amp;BL9)&gt;0,1,0)</f>
        <v>0</v>
      </c>
      <c r="BQ9" s="42">
        <f t="shared" ref="BQ9:BQ40" si="29">IF(COUNTIF($CX9:$DE9,"&lt;="&amp;BL9)&gt;0,1,0)</f>
        <v>0</v>
      </c>
      <c r="BR9" s="71"/>
      <c r="BS9" s="42">
        <f>COUNTIFS($BX9:$CF9,"&gt;="&amp;$BK9,$BX9:$CF9,"&lt;="&amp;$BL9)</f>
        <v>0</v>
      </c>
      <c r="BT9" s="42">
        <f>COUNTIFS($CG9:$CN9,"&gt;="&amp;$BK9,$CG9:$CN9,"&lt;="&amp;$BL9)</f>
        <v>0</v>
      </c>
      <c r="BU9" s="42">
        <f>COUNTIFS($CO9:$CW9,"&gt;="&amp;$BK9,$CO9:$CW9,"&lt;="&amp;$BL9)</f>
        <v>0</v>
      </c>
      <c r="BV9" s="42">
        <f>COUNTIFS($CX9:$DE9,"&gt;="&amp;$BK9,$CX9:$DE9,"&lt;="&amp;$BL9)</f>
        <v>0</v>
      </c>
      <c r="BX9" s="42" t="str">
        <f>'Team Grid'!BC9</f>
        <v/>
      </c>
      <c r="BY9" s="42" t="str">
        <f>'Team Grid'!BD9</f>
        <v/>
      </c>
      <c r="BZ9" s="42" t="str">
        <f>'Team Grid'!BE9</f>
        <v/>
      </c>
      <c r="CA9" s="42" t="str">
        <f>'Team Grid'!BF9</f>
        <v/>
      </c>
      <c r="CB9" s="42" t="str">
        <f>'Team Grid'!BG9</f>
        <v/>
      </c>
      <c r="CC9" s="42" t="str">
        <f>'Team Grid'!BH9</f>
        <v/>
      </c>
      <c r="CD9" s="42" t="str">
        <f>'Team Grid'!BI9</f>
        <v/>
      </c>
      <c r="CE9" s="42" t="str">
        <f>'Team Grid'!BJ9</f>
        <v/>
      </c>
      <c r="CF9" s="42" t="str">
        <f>'Team Grid'!BK9</f>
        <v/>
      </c>
      <c r="CG9" s="42" t="str">
        <f>'Team Grid'!BL9</f>
        <v/>
      </c>
      <c r="CH9" s="42" t="str">
        <f>'Team Grid'!BM9</f>
        <v/>
      </c>
      <c r="CI9" s="42" t="str">
        <f>'Team Grid'!BN9</f>
        <v/>
      </c>
      <c r="CJ9" s="42" t="str">
        <f>'Team Grid'!BO9</f>
        <v/>
      </c>
      <c r="CK9" s="42" t="str">
        <f>'Team Grid'!BP9</f>
        <v/>
      </c>
      <c r="CL9" s="42" t="str">
        <f>'Team Grid'!BQ9</f>
        <v/>
      </c>
      <c r="CM9" s="42" t="str">
        <f>'Team Grid'!BR9</f>
        <v/>
      </c>
      <c r="CN9" s="42" t="str">
        <f>'Team Grid'!BS9</f>
        <v/>
      </c>
      <c r="CO9" s="42" t="str">
        <f>'Team Grid'!BT9</f>
        <v/>
      </c>
      <c r="CP9" s="42" t="str">
        <f>'Team Grid'!BU9</f>
        <v/>
      </c>
      <c r="CQ9" s="42" t="str">
        <f>'Team Grid'!BV9</f>
        <v/>
      </c>
      <c r="CR9" s="42" t="str">
        <f>'Team Grid'!BW9</f>
        <v/>
      </c>
      <c r="CS9" s="42" t="str">
        <f>'Team Grid'!BX9</f>
        <v/>
      </c>
      <c r="CT9" s="42" t="str">
        <f>'Team Grid'!BY9</f>
        <v/>
      </c>
      <c r="CU9" s="42" t="str">
        <f>'Team Grid'!BZ9</f>
        <v/>
      </c>
      <c r="CV9" s="42" t="str">
        <f>'Team Grid'!CA9</f>
        <v/>
      </c>
      <c r="CW9" s="42" t="str">
        <f>'Team Grid'!CB9</f>
        <v/>
      </c>
      <c r="CX9" s="42" t="str">
        <f>'Team Grid'!CC9</f>
        <v/>
      </c>
      <c r="CY9" s="42" t="str">
        <f>'Team Grid'!CD9</f>
        <v/>
      </c>
      <c r="CZ9" s="42" t="str">
        <f>'Team Grid'!CE9</f>
        <v/>
      </c>
      <c r="DA9" s="42" t="str">
        <f>'Team Grid'!CF9</f>
        <v/>
      </c>
      <c r="DB9" s="42" t="str">
        <f>'Team Grid'!CG9</f>
        <v/>
      </c>
      <c r="DC9" s="42" t="str">
        <f>'Team Grid'!CH9</f>
        <v/>
      </c>
      <c r="DD9" s="42" t="str">
        <f>'Team Grid'!CI9</f>
        <v/>
      </c>
      <c r="DE9" s="42" t="str">
        <f>'Team Grid'!CJ9</f>
        <v/>
      </c>
    </row>
    <row r="10" spans="1:115" x14ac:dyDescent="0.45">
      <c r="A10" s="66"/>
      <c r="T10" s="65"/>
      <c r="Y10" s="52">
        <v>1</v>
      </c>
      <c r="Z10" s="52" t="s">
        <v>22</v>
      </c>
      <c r="AA10" s="52" t="s">
        <v>29</v>
      </c>
      <c r="AB10" s="52">
        <f t="shared" si="4"/>
        <v>0</v>
      </c>
      <c r="AC10" s="52">
        <f>IF($AA10=AC$3,COUNTIFS(Data_Table_1[Theme],$Z10,Data_Table_1[Theme Ranking],"&gt;="&amp;VLOOKUP($E$3,Theme_Ranges[],2,0),Data_Table_1[Theme Ranking],"&lt;="&amp;VLOOKUP($E$3,Theme_Ranges[],3,0)),0)</f>
        <v>0</v>
      </c>
      <c r="AD10" s="52">
        <f>IF($AA10=AD$3,COUNTIFS(Data_Table_1[Theme],$Z10,Data_Table_1[Theme Ranking],"&gt;="&amp;VLOOKUP($E$3,Theme_Ranges[],2,0),Data_Table_1[Theme Ranking],"&lt;="&amp;VLOOKUP($E$3,Theme_Ranges[],3,0)),0)</f>
        <v>0</v>
      </c>
      <c r="AE10" s="52">
        <f>IF($AA10=AE$3,COUNTIFS(Data_Table_1[Theme],$Z10,Data_Table_1[Theme Ranking],"&gt;="&amp;VLOOKUP($E$3,Theme_Ranges[],2,0),Data_Table_1[Theme Ranking],"&lt;="&amp;VLOOKUP($E$3,Theme_Ranges[],3,0)),0)</f>
        <v>0</v>
      </c>
      <c r="AF10" s="52">
        <f>IF($AA10=AF$3,COUNTIFS(Data_Table_1[Theme],$Z10,Data_Table_1[Theme Ranking],"&gt;="&amp;VLOOKUP($E$3,Theme_Ranges[],2,0),Data_Table_1[Theme Ranking],"&lt;="&amp;VLOOKUP($E$3,Theme_Ranges[],3,0)),0)</f>
        <v>0</v>
      </c>
      <c r="AH10" s="52" t="str">
        <v>Learner</v>
      </c>
      <c r="AI10" s="52" t="str">
        <v>Strategic</v>
      </c>
      <c r="AJ10" s="52">
        <v>0</v>
      </c>
      <c r="AK10" s="52" t="e">
        <f t="shared" si="0"/>
        <v>#N/A</v>
      </c>
      <c r="AL10" s="52" t="e">
        <f t="shared" si="1"/>
        <v>#N/A</v>
      </c>
      <c r="AM10" s="52" t="e">
        <f t="shared" si="2"/>
        <v>#N/A</v>
      </c>
      <c r="AN10" s="52" t="e">
        <f t="shared" si="3"/>
        <v>#N/A</v>
      </c>
      <c r="AP10" s="52" t="str">
        <v>Focus</v>
      </c>
      <c r="AQ10" s="52" t="str">
        <v>Executing</v>
      </c>
      <c r="AR10" s="52">
        <v>0</v>
      </c>
      <c r="AT10" s="52" t="str">
        <f t="shared" si="5"/>
        <v>Executing</v>
      </c>
      <c r="AU10" s="52" t="str">
        <f t="shared" si="6"/>
        <v>Focus</v>
      </c>
      <c r="AV10" s="52">
        <f t="shared" si="7"/>
        <v>0</v>
      </c>
      <c r="AX10" s="5">
        <f>VLOOKUP($AY$8,Theme_Ranges[],2,0)</f>
        <v>1</v>
      </c>
      <c r="AY10" s="5">
        <f>VLOOKUP($AY$8,Theme_Ranges[],3,0)</f>
        <v>5</v>
      </c>
      <c r="AZ10" s="42">
        <f>'Team Grid'!AW10</f>
        <v>0</v>
      </c>
      <c r="BA10" s="42">
        <f t="shared" si="18"/>
        <v>0</v>
      </c>
      <c r="BB10" s="42">
        <f t="shared" si="19"/>
        <v>0</v>
      </c>
      <c r="BC10" s="42">
        <f t="shared" si="20"/>
        <v>0</v>
      </c>
      <c r="BD10" s="42">
        <f t="shared" si="21"/>
        <v>0</v>
      </c>
      <c r="BE10" s="71"/>
      <c r="BF10" s="42">
        <f t="shared" si="22"/>
        <v>0</v>
      </c>
      <c r="BG10" s="42">
        <f t="shared" si="23"/>
        <v>0</v>
      </c>
      <c r="BH10" s="42">
        <f t="shared" si="24"/>
        <v>0</v>
      </c>
      <c r="BI10" s="42">
        <f t="shared" si="25"/>
        <v>0</v>
      </c>
      <c r="BJ10" s="71"/>
      <c r="BK10" s="5">
        <v>1</v>
      </c>
      <c r="BL10" s="5">
        <v>5</v>
      </c>
      <c r="BM10" s="42">
        <f t="shared" ref="BM10:BM58" si="30">IF(SUM(BX10:DE10)&gt;0,1,0)</f>
        <v>0</v>
      </c>
      <c r="BN10" s="42">
        <f t="shared" si="26"/>
        <v>0</v>
      </c>
      <c r="BO10" s="42">
        <f t="shared" si="27"/>
        <v>0</v>
      </c>
      <c r="BP10" s="42">
        <f t="shared" si="28"/>
        <v>0</v>
      </c>
      <c r="BQ10" s="42">
        <f t="shared" si="29"/>
        <v>0</v>
      </c>
      <c r="BR10" s="71"/>
      <c r="BS10" s="42">
        <f t="shared" ref="BS10:BS58" si="31">COUNTIFS($BX10:$CF10,"&gt;="&amp;$BK10,$BX10:$CF10,"&lt;="&amp;$BL10)</f>
        <v>0</v>
      </c>
      <c r="BT10" s="42">
        <f t="shared" ref="BT10:BT58" si="32">COUNTIFS($CG10:$CN10,"&gt;="&amp;$BK10,$CG10:$CN10,"&lt;="&amp;$BL10)</f>
        <v>0</v>
      </c>
      <c r="BU10" s="42">
        <f t="shared" ref="BU10:BU58" si="33">COUNTIFS($CO10:$CW10,"&gt;="&amp;$BK10,$CO10:$CW10,"&lt;="&amp;$BL10)</f>
        <v>0</v>
      </c>
      <c r="BV10" s="42">
        <f t="shared" ref="BV10:BV58" si="34">COUNTIFS($CX10:$DE10,"&gt;="&amp;$BK10,$CX10:$DE10,"&lt;="&amp;$BL10)</f>
        <v>0</v>
      </c>
      <c r="BX10" s="42" t="str">
        <f>'Team Grid'!BC10</f>
        <v/>
      </c>
      <c r="BY10" s="42" t="str">
        <f>'Team Grid'!BD10</f>
        <v/>
      </c>
      <c r="BZ10" s="42" t="str">
        <f>'Team Grid'!BE10</f>
        <v/>
      </c>
      <c r="CA10" s="42" t="str">
        <f>'Team Grid'!BF10</f>
        <v/>
      </c>
      <c r="CB10" s="42" t="str">
        <f>'Team Grid'!BG10</f>
        <v/>
      </c>
      <c r="CC10" s="42" t="str">
        <f>'Team Grid'!BH10</f>
        <v/>
      </c>
      <c r="CD10" s="42" t="str">
        <f>'Team Grid'!BI10</f>
        <v/>
      </c>
      <c r="CE10" s="42" t="str">
        <f>'Team Grid'!BJ10</f>
        <v/>
      </c>
      <c r="CF10" s="42" t="str">
        <f>'Team Grid'!BK10</f>
        <v/>
      </c>
      <c r="CG10" s="42" t="str">
        <f>'Team Grid'!BL10</f>
        <v/>
      </c>
      <c r="CH10" s="42" t="str">
        <f>'Team Grid'!BM10</f>
        <v/>
      </c>
      <c r="CI10" s="42" t="str">
        <f>'Team Grid'!BN10</f>
        <v/>
      </c>
      <c r="CJ10" s="42" t="str">
        <f>'Team Grid'!BO10</f>
        <v/>
      </c>
      <c r="CK10" s="42" t="str">
        <f>'Team Grid'!BP10</f>
        <v/>
      </c>
      <c r="CL10" s="42" t="str">
        <f>'Team Grid'!BQ10</f>
        <v/>
      </c>
      <c r="CM10" s="42" t="str">
        <f>'Team Grid'!BR10</f>
        <v/>
      </c>
      <c r="CN10" s="42" t="str">
        <f>'Team Grid'!BS10</f>
        <v/>
      </c>
      <c r="CO10" s="42" t="str">
        <f>'Team Grid'!BT10</f>
        <v/>
      </c>
      <c r="CP10" s="42" t="str">
        <f>'Team Grid'!BU10</f>
        <v/>
      </c>
      <c r="CQ10" s="42" t="str">
        <f>'Team Grid'!BV10</f>
        <v/>
      </c>
      <c r="CR10" s="42" t="str">
        <f>'Team Grid'!BW10</f>
        <v/>
      </c>
      <c r="CS10" s="42" t="str">
        <f>'Team Grid'!BX10</f>
        <v/>
      </c>
      <c r="CT10" s="42" t="str">
        <f>'Team Grid'!BY10</f>
        <v/>
      </c>
      <c r="CU10" s="42" t="str">
        <f>'Team Grid'!BZ10</f>
        <v/>
      </c>
      <c r="CV10" s="42" t="str">
        <f>'Team Grid'!CA10</f>
        <v/>
      </c>
      <c r="CW10" s="42" t="str">
        <f>'Team Grid'!CB10</f>
        <v/>
      </c>
      <c r="CX10" s="42" t="str">
        <f>'Team Grid'!CC10</f>
        <v/>
      </c>
      <c r="CY10" s="42" t="str">
        <f>'Team Grid'!CD10</f>
        <v/>
      </c>
      <c r="CZ10" s="42" t="str">
        <f>'Team Grid'!CE10</f>
        <v/>
      </c>
      <c r="DA10" s="42" t="str">
        <f>'Team Grid'!CF10</f>
        <v/>
      </c>
      <c r="DB10" s="42" t="str">
        <f>'Team Grid'!CG10</f>
        <v/>
      </c>
      <c r="DC10" s="42" t="str">
        <f>'Team Grid'!CH10</f>
        <v/>
      </c>
      <c r="DD10" s="42" t="str">
        <f>'Team Grid'!CI10</f>
        <v/>
      </c>
      <c r="DE10" s="42" t="str">
        <f>'Team Grid'!CJ10</f>
        <v/>
      </c>
      <c r="DG10" s="5" t="s">
        <v>725</v>
      </c>
      <c r="DH10" s="69" t="e">
        <f>DH7/SUM($DH$7:$DK$7)</f>
        <v>#DIV/0!</v>
      </c>
      <c r="DI10" s="69" t="e">
        <f t="shared" ref="DI10:DK10" si="35">DI7/SUM($DH$7:$DK$7)</f>
        <v>#DIV/0!</v>
      </c>
      <c r="DJ10" s="69" t="e">
        <f t="shared" si="35"/>
        <v>#DIV/0!</v>
      </c>
      <c r="DK10" s="69" t="e">
        <f t="shared" si="35"/>
        <v>#DIV/0!</v>
      </c>
    </row>
    <row r="11" spans="1:115" x14ac:dyDescent="0.45">
      <c r="A11" s="66"/>
      <c r="T11" s="65"/>
      <c r="Y11" s="52">
        <v>1</v>
      </c>
      <c r="Z11" s="52" t="s">
        <v>17</v>
      </c>
      <c r="AA11" s="52" t="s">
        <v>29</v>
      </c>
      <c r="AB11" s="52">
        <f t="shared" si="4"/>
        <v>0</v>
      </c>
      <c r="AC11" s="52">
        <f>IF($AA11=AC$3,COUNTIFS(Data_Table_1[Theme],$Z11,Data_Table_1[Theme Ranking],"&gt;="&amp;VLOOKUP($E$3,Theme_Ranges[],2,0),Data_Table_1[Theme Ranking],"&lt;="&amp;VLOOKUP($E$3,Theme_Ranges[],3,0)),0)</f>
        <v>0</v>
      </c>
      <c r="AD11" s="52">
        <f>IF($AA11=AD$3,COUNTIFS(Data_Table_1[Theme],$Z11,Data_Table_1[Theme Ranking],"&gt;="&amp;VLOOKUP($E$3,Theme_Ranges[],2,0),Data_Table_1[Theme Ranking],"&lt;="&amp;VLOOKUP($E$3,Theme_Ranges[],3,0)),0)</f>
        <v>0</v>
      </c>
      <c r="AE11" s="52">
        <f>IF($AA11=AE$3,COUNTIFS(Data_Table_1[Theme],$Z11,Data_Table_1[Theme Ranking],"&gt;="&amp;VLOOKUP($E$3,Theme_Ranges[],2,0),Data_Table_1[Theme Ranking],"&lt;="&amp;VLOOKUP($E$3,Theme_Ranges[],3,0)),0)</f>
        <v>0</v>
      </c>
      <c r="AF11" s="52">
        <f>IF($AA11=AF$3,COUNTIFS(Data_Table_1[Theme],$Z11,Data_Table_1[Theme Ranking],"&gt;="&amp;VLOOKUP($E$3,Theme_Ranges[],2,0),Data_Table_1[Theme Ranking],"&lt;="&amp;VLOOKUP($E$3,Theme_Ranges[],3,0)),0)</f>
        <v>0</v>
      </c>
      <c r="AH11" s="52" t="str">
        <v>Strategic</v>
      </c>
      <c r="AI11" s="52" t="str">
        <v>Strategic</v>
      </c>
      <c r="AJ11" s="52">
        <v>0</v>
      </c>
      <c r="AK11" s="52" t="e">
        <f t="shared" si="0"/>
        <v>#N/A</v>
      </c>
      <c r="AL11" s="52" t="e">
        <f t="shared" si="1"/>
        <v>#N/A</v>
      </c>
      <c r="AM11" s="52" t="e">
        <f t="shared" si="2"/>
        <v>#N/A</v>
      </c>
      <c r="AN11" s="52" t="e">
        <f t="shared" si="3"/>
        <v>#N/A</v>
      </c>
      <c r="AP11" s="52" t="str">
        <v>Responsibility</v>
      </c>
      <c r="AQ11" s="52" t="str">
        <v>Executing</v>
      </c>
      <c r="AR11" s="52">
        <v>0</v>
      </c>
      <c r="AT11" s="52" t="str">
        <f t="shared" si="5"/>
        <v>Executing</v>
      </c>
      <c r="AU11" s="52" t="str">
        <f t="shared" si="6"/>
        <v>Responsibility</v>
      </c>
      <c r="AV11" s="52">
        <f t="shared" si="7"/>
        <v>0</v>
      </c>
      <c r="AX11" s="5">
        <f>VLOOKUP($AY$8,Theme_Ranges[],2,0)</f>
        <v>1</v>
      </c>
      <c r="AY11" s="5">
        <f>VLOOKUP($AY$8,Theme_Ranges[],3,0)</f>
        <v>5</v>
      </c>
      <c r="AZ11" s="42">
        <f>'Team Grid'!AW11</f>
        <v>0</v>
      </c>
      <c r="BA11" s="42">
        <f t="shared" si="18"/>
        <v>0</v>
      </c>
      <c r="BB11" s="42">
        <f t="shared" si="19"/>
        <v>0</v>
      </c>
      <c r="BC11" s="42">
        <f t="shared" si="20"/>
        <v>0</v>
      </c>
      <c r="BD11" s="42">
        <f t="shared" si="21"/>
        <v>0</v>
      </c>
      <c r="BE11" s="71"/>
      <c r="BF11" s="42">
        <f t="shared" si="22"/>
        <v>0</v>
      </c>
      <c r="BG11" s="42">
        <f t="shared" si="23"/>
        <v>0</v>
      </c>
      <c r="BH11" s="42">
        <f t="shared" si="24"/>
        <v>0</v>
      </c>
      <c r="BI11" s="42">
        <f t="shared" si="25"/>
        <v>0</v>
      </c>
      <c r="BJ11" s="71"/>
      <c r="BK11" s="5">
        <v>1</v>
      </c>
      <c r="BL11" s="5">
        <v>5</v>
      </c>
      <c r="BM11" s="42">
        <f t="shared" si="30"/>
        <v>0</v>
      </c>
      <c r="BN11" s="42">
        <f t="shared" si="26"/>
        <v>0</v>
      </c>
      <c r="BO11" s="42">
        <f t="shared" si="27"/>
        <v>0</v>
      </c>
      <c r="BP11" s="42">
        <f t="shared" si="28"/>
        <v>0</v>
      </c>
      <c r="BQ11" s="42">
        <f t="shared" si="29"/>
        <v>0</v>
      </c>
      <c r="BR11" s="71"/>
      <c r="BS11" s="42">
        <f t="shared" si="31"/>
        <v>0</v>
      </c>
      <c r="BT11" s="42">
        <f t="shared" si="32"/>
        <v>0</v>
      </c>
      <c r="BU11" s="42">
        <f t="shared" si="33"/>
        <v>0</v>
      </c>
      <c r="BV11" s="42">
        <f t="shared" si="34"/>
        <v>0</v>
      </c>
      <c r="BX11" s="42" t="str">
        <f>'Team Grid'!BC11</f>
        <v/>
      </c>
      <c r="BY11" s="42" t="str">
        <f>'Team Grid'!BD11</f>
        <v/>
      </c>
      <c r="BZ11" s="42" t="str">
        <f>'Team Grid'!BE11</f>
        <v/>
      </c>
      <c r="CA11" s="42" t="str">
        <f>'Team Grid'!BF11</f>
        <v/>
      </c>
      <c r="CB11" s="42" t="str">
        <f>'Team Grid'!BG11</f>
        <v/>
      </c>
      <c r="CC11" s="42" t="str">
        <f>'Team Grid'!BH11</f>
        <v/>
      </c>
      <c r="CD11" s="42" t="str">
        <f>'Team Grid'!BI11</f>
        <v/>
      </c>
      <c r="CE11" s="42" t="str">
        <f>'Team Grid'!BJ11</f>
        <v/>
      </c>
      <c r="CF11" s="42" t="str">
        <f>'Team Grid'!BK11</f>
        <v/>
      </c>
      <c r="CG11" s="42" t="str">
        <f>'Team Grid'!BL11</f>
        <v/>
      </c>
      <c r="CH11" s="42" t="str">
        <f>'Team Grid'!BM11</f>
        <v/>
      </c>
      <c r="CI11" s="42" t="str">
        <f>'Team Grid'!BN11</f>
        <v/>
      </c>
      <c r="CJ11" s="42" t="str">
        <f>'Team Grid'!BO11</f>
        <v/>
      </c>
      <c r="CK11" s="42" t="str">
        <f>'Team Grid'!BP11</f>
        <v/>
      </c>
      <c r="CL11" s="42" t="str">
        <f>'Team Grid'!BQ11</f>
        <v/>
      </c>
      <c r="CM11" s="42" t="str">
        <f>'Team Grid'!BR11</f>
        <v/>
      </c>
      <c r="CN11" s="42" t="str">
        <f>'Team Grid'!BS11</f>
        <v/>
      </c>
      <c r="CO11" s="42" t="str">
        <f>'Team Grid'!BT11</f>
        <v/>
      </c>
      <c r="CP11" s="42" t="str">
        <f>'Team Grid'!BU11</f>
        <v/>
      </c>
      <c r="CQ11" s="42" t="str">
        <f>'Team Grid'!BV11</f>
        <v/>
      </c>
      <c r="CR11" s="42" t="str">
        <f>'Team Grid'!BW11</f>
        <v/>
      </c>
      <c r="CS11" s="42" t="str">
        <f>'Team Grid'!BX11</f>
        <v/>
      </c>
      <c r="CT11" s="42" t="str">
        <f>'Team Grid'!BY11</f>
        <v/>
      </c>
      <c r="CU11" s="42" t="str">
        <f>'Team Grid'!BZ11</f>
        <v/>
      </c>
      <c r="CV11" s="42" t="str">
        <f>'Team Grid'!CA11</f>
        <v/>
      </c>
      <c r="CW11" s="42" t="str">
        <f>'Team Grid'!CB11</f>
        <v/>
      </c>
      <c r="CX11" s="42" t="str">
        <f>'Team Grid'!CC11</f>
        <v/>
      </c>
      <c r="CY11" s="42" t="str">
        <f>'Team Grid'!CD11</f>
        <v/>
      </c>
      <c r="CZ11" s="42" t="str">
        <f>'Team Grid'!CE11</f>
        <v/>
      </c>
      <c r="DA11" s="42" t="str">
        <f>'Team Grid'!CF11</f>
        <v/>
      </c>
      <c r="DB11" s="42" t="str">
        <f>'Team Grid'!CG11</f>
        <v/>
      </c>
      <c r="DC11" s="42" t="str">
        <f>'Team Grid'!CH11</f>
        <v/>
      </c>
      <c r="DD11" s="42" t="str">
        <f>'Team Grid'!CI11</f>
        <v/>
      </c>
      <c r="DE11" s="42" t="str">
        <f>'Team Grid'!CJ11</f>
        <v/>
      </c>
    </row>
    <row r="12" spans="1:115" x14ac:dyDescent="0.45">
      <c r="A12" s="66"/>
      <c r="T12" s="65"/>
      <c r="Y12" s="52">
        <v>1</v>
      </c>
      <c r="Z12" s="52" t="s">
        <v>29</v>
      </c>
      <c r="AA12" s="52" t="s">
        <v>29</v>
      </c>
      <c r="AB12" s="52">
        <f t="shared" si="4"/>
        <v>0</v>
      </c>
      <c r="AC12" s="52">
        <f>IF($AA12=AC$3,COUNTIFS(Data_Table_1[Theme],$Z12,Data_Table_1[Theme Ranking],"&gt;="&amp;VLOOKUP($E$3,Theme_Ranges[],2,0),Data_Table_1[Theme Ranking],"&lt;="&amp;VLOOKUP($E$3,Theme_Ranges[],3,0)),0)</f>
        <v>0</v>
      </c>
      <c r="AD12" s="52">
        <f>IF($AA12=AD$3,COUNTIFS(Data_Table_1[Theme],$Z12,Data_Table_1[Theme Ranking],"&gt;="&amp;VLOOKUP($E$3,Theme_Ranges[],2,0),Data_Table_1[Theme Ranking],"&lt;="&amp;VLOOKUP($E$3,Theme_Ranges[],3,0)),0)</f>
        <v>0</v>
      </c>
      <c r="AE12" s="52">
        <f>IF($AA12=AE$3,COUNTIFS(Data_Table_1[Theme],$Z12,Data_Table_1[Theme Ranking],"&gt;="&amp;VLOOKUP($E$3,Theme_Ranges[],2,0),Data_Table_1[Theme Ranking],"&lt;="&amp;VLOOKUP($E$3,Theme_Ranges[],3,0)),0)</f>
        <v>0</v>
      </c>
      <c r="AF12" s="52">
        <f>IF($AA12=AF$3,COUNTIFS(Data_Table_1[Theme],$Z12,Data_Table_1[Theme Ranking],"&gt;="&amp;VLOOKUP($E$3,Theme_Ranges[],2,0),Data_Table_1[Theme Ranking],"&lt;="&amp;VLOOKUP($E$3,Theme_Ranges[],3,0)),0)</f>
        <v>0</v>
      </c>
      <c r="AH12" s="52" t="str">
        <v>Activator</v>
      </c>
      <c r="AI12" s="52" t="str">
        <v>Influencing</v>
      </c>
      <c r="AJ12" s="52">
        <v>0</v>
      </c>
      <c r="AK12" s="52" t="e">
        <f t="shared" si="0"/>
        <v>#N/A</v>
      </c>
      <c r="AL12" s="52" t="e">
        <f t="shared" si="1"/>
        <v>#N/A</v>
      </c>
      <c r="AM12" s="52" t="e">
        <f t="shared" si="2"/>
        <v>#N/A</v>
      </c>
      <c r="AN12" s="52" t="e">
        <f t="shared" si="3"/>
        <v>#N/A</v>
      </c>
      <c r="AP12" s="52" t="str">
        <v>Restorative</v>
      </c>
      <c r="AQ12" s="52" t="str">
        <v>Executing</v>
      </c>
      <c r="AR12" s="52">
        <v>0</v>
      </c>
      <c r="AT12" s="52" t="str">
        <f t="shared" si="5"/>
        <v>Executing</v>
      </c>
      <c r="AU12" s="52" t="str">
        <f t="shared" si="6"/>
        <v>Restorative</v>
      </c>
      <c r="AV12" s="52">
        <f t="shared" si="7"/>
        <v>0</v>
      </c>
      <c r="AX12" s="5">
        <f>VLOOKUP($AY$8,Theme_Ranges[],2,0)</f>
        <v>1</v>
      </c>
      <c r="AY12" s="5">
        <f>VLOOKUP($AY$8,Theme_Ranges[],3,0)</f>
        <v>5</v>
      </c>
      <c r="AZ12" s="42">
        <f>'Team Grid'!AW12</f>
        <v>0</v>
      </c>
      <c r="BA12" s="42">
        <f t="shared" si="18"/>
        <v>0</v>
      </c>
      <c r="BB12" s="42">
        <f t="shared" si="19"/>
        <v>0</v>
      </c>
      <c r="BC12" s="42">
        <f t="shared" si="20"/>
        <v>0</v>
      </c>
      <c r="BD12" s="42">
        <f t="shared" si="21"/>
        <v>0</v>
      </c>
      <c r="BE12" s="71"/>
      <c r="BF12" s="42">
        <f t="shared" si="22"/>
        <v>0</v>
      </c>
      <c r="BG12" s="42">
        <f t="shared" si="23"/>
        <v>0</v>
      </c>
      <c r="BH12" s="42">
        <f t="shared" si="24"/>
        <v>0</v>
      </c>
      <c r="BI12" s="42">
        <f t="shared" si="25"/>
        <v>0</v>
      </c>
      <c r="BJ12" s="71"/>
      <c r="BK12" s="5">
        <v>1</v>
      </c>
      <c r="BL12" s="5">
        <v>5</v>
      </c>
      <c r="BM12" s="42">
        <f t="shared" si="30"/>
        <v>0</v>
      </c>
      <c r="BN12" s="42">
        <f t="shared" si="26"/>
        <v>0</v>
      </c>
      <c r="BO12" s="42">
        <f t="shared" si="27"/>
        <v>0</v>
      </c>
      <c r="BP12" s="42">
        <f t="shared" si="28"/>
        <v>0</v>
      </c>
      <c r="BQ12" s="42">
        <f t="shared" si="29"/>
        <v>0</v>
      </c>
      <c r="BR12" s="71"/>
      <c r="BS12" s="42">
        <f t="shared" si="31"/>
        <v>0</v>
      </c>
      <c r="BT12" s="42">
        <f t="shared" si="32"/>
        <v>0</v>
      </c>
      <c r="BU12" s="42">
        <f t="shared" si="33"/>
        <v>0</v>
      </c>
      <c r="BV12" s="42">
        <f t="shared" si="34"/>
        <v>0</v>
      </c>
      <c r="BX12" s="42" t="str">
        <f>'Team Grid'!BC12</f>
        <v/>
      </c>
      <c r="BY12" s="42" t="str">
        <f>'Team Grid'!BD12</f>
        <v/>
      </c>
      <c r="BZ12" s="42" t="str">
        <f>'Team Grid'!BE12</f>
        <v/>
      </c>
      <c r="CA12" s="42" t="str">
        <f>'Team Grid'!BF12</f>
        <v/>
      </c>
      <c r="CB12" s="42" t="str">
        <f>'Team Grid'!BG12</f>
        <v/>
      </c>
      <c r="CC12" s="42" t="str">
        <f>'Team Grid'!BH12</f>
        <v/>
      </c>
      <c r="CD12" s="42" t="str">
        <f>'Team Grid'!BI12</f>
        <v/>
      </c>
      <c r="CE12" s="42" t="str">
        <f>'Team Grid'!BJ12</f>
        <v/>
      </c>
      <c r="CF12" s="42" t="str">
        <f>'Team Grid'!BK12</f>
        <v/>
      </c>
      <c r="CG12" s="42" t="str">
        <f>'Team Grid'!BL12</f>
        <v/>
      </c>
      <c r="CH12" s="42" t="str">
        <f>'Team Grid'!BM12</f>
        <v/>
      </c>
      <c r="CI12" s="42" t="str">
        <f>'Team Grid'!BN12</f>
        <v/>
      </c>
      <c r="CJ12" s="42" t="str">
        <f>'Team Grid'!BO12</f>
        <v/>
      </c>
      <c r="CK12" s="42" t="str">
        <f>'Team Grid'!BP12</f>
        <v/>
      </c>
      <c r="CL12" s="42" t="str">
        <f>'Team Grid'!BQ12</f>
        <v/>
      </c>
      <c r="CM12" s="42" t="str">
        <f>'Team Grid'!BR12</f>
        <v/>
      </c>
      <c r="CN12" s="42" t="str">
        <f>'Team Grid'!BS12</f>
        <v/>
      </c>
      <c r="CO12" s="42" t="str">
        <f>'Team Grid'!BT12</f>
        <v/>
      </c>
      <c r="CP12" s="42" t="str">
        <f>'Team Grid'!BU12</f>
        <v/>
      </c>
      <c r="CQ12" s="42" t="str">
        <f>'Team Grid'!BV12</f>
        <v/>
      </c>
      <c r="CR12" s="42" t="str">
        <f>'Team Grid'!BW12</f>
        <v/>
      </c>
      <c r="CS12" s="42" t="str">
        <f>'Team Grid'!BX12</f>
        <v/>
      </c>
      <c r="CT12" s="42" t="str">
        <f>'Team Grid'!BY12</f>
        <v/>
      </c>
      <c r="CU12" s="42" t="str">
        <f>'Team Grid'!BZ12</f>
        <v/>
      </c>
      <c r="CV12" s="42" t="str">
        <f>'Team Grid'!CA12</f>
        <v/>
      </c>
      <c r="CW12" s="42" t="str">
        <f>'Team Grid'!CB12</f>
        <v/>
      </c>
      <c r="CX12" s="42" t="str">
        <f>'Team Grid'!CC12</f>
        <v/>
      </c>
      <c r="CY12" s="42" t="str">
        <f>'Team Grid'!CD12</f>
        <v/>
      </c>
      <c r="CZ12" s="42" t="str">
        <f>'Team Grid'!CE12</f>
        <v/>
      </c>
      <c r="DA12" s="42" t="str">
        <f>'Team Grid'!CF12</f>
        <v/>
      </c>
      <c r="DB12" s="42" t="str">
        <f>'Team Grid'!CG12</f>
        <v/>
      </c>
      <c r="DC12" s="42" t="str">
        <f>'Team Grid'!CH12</f>
        <v/>
      </c>
      <c r="DD12" s="42" t="str">
        <f>'Team Grid'!CI12</f>
        <v/>
      </c>
      <c r="DE12" s="42" t="str">
        <f>'Team Grid'!CJ12</f>
        <v/>
      </c>
    </row>
    <row r="13" spans="1:115" x14ac:dyDescent="0.45">
      <c r="A13" s="66"/>
      <c r="T13" s="65"/>
      <c r="AH13" s="52" t="str">
        <v>Command</v>
      </c>
      <c r="AI13" s="52" t="str">
        <v>Influencing</v>
      </c>
      <c r="AJ13" s="52">
        <v>0</v>
      </c>
      <c r="AK13" s="52" t="e">
        <f t="shared" si="0"/>
        <v>#N/A</v>
      </c>
      <c r="AL13" s="52" t="e">
        <f t="shared" si="1"/>
        <v>#N/A</v>
      </c>
      <c r="AM13" s="52" t="e">
        <f t="shared" si="2"/>
        <v>#N/A</v>
      </c>
      <c r="AN13" s="52" t="e">
        <f t="shared" si="3"/>
        <v>#N/A</v>
      </c>
      <c r="AP13" s="52" t="str">
        <v>Activator</v>
      </c>
      <c r="AQ13" s="52" t="str">
        <v>Influencing</v>
      </c>
      <c r="AR13" s="52">
        <v>0</v>
      </c>
      <c r="AT13" s="52" t="str">
        <f t="shared" si="5"/>
        <v>Influencing</v>
      </c>
      <c r="AU13" s="52" t="str">
        <f t="shared" si="6"/>
        <v>Activator</v>
      </c>
      <c r="AV13" s="52">
        <f t="shared" si="7"/>
        <v>0</v>
      </c>
      <c r="AX13" s="5">
        <f>VLOOKUP($AY$8,Theme_Ranges[],2,0)</f>
        <v>1</v>
      </c>
      <c r="AY13" s="5">
        <f>VLOOKUP($AY$8,Theme_Ranges[],3,0)</f>
        <v>5</v>
      </c>
      <c r="AZ13" s="42">
        <f>'Team Grid'!AW13</f>
        <v>0</v>
      </c>
      <c r="BA13" s="42">
        <f t="shared" si="18"/>
        <v>0</v>
      </c>
      <c r="BB13" s="42">
        <f t="shared" si="19"/>
        <v>0</v>
      </c>
      <c r="BC13" s="42">
        <f t="shared" si="20"/>
        <v>0</v>
      </c>
      <c r="BD13" s="42">
        <f t="shared" si="21"/>
        <v>0</v>
      </c>
      <c r="BE13" s="71"/>
      <c r="BF13" s="42">
        <f t="shared" si="22"/>
        <v>0</v>
      </c>
      <c r="BG13" s="42">
        <f t="shared" si="23"/>
        <v>0</v>
      </c>
      <c r="BH13" s="42">
        <f t="shared" si="24"/>
        <v>0</v>
      </c>
      <c r="BI13" s="42">
        <f t="shared" si="25"/>
        <v>0</v>
      </c>
      <c r="BJ13" s="71"/>
      <c r="BK13" s="5">
        <v>1</v>
      </c>
      <c r="BL13" s="5">
        <v>5</v>
      </c>
      <c r="BM13" s="42">
        <f t="shared" si="30"/>
        <v>0</v>
      </c>
      <c r="BN13" s="42">
        <f t="shared" si="26"/>
        <v>0</v>
      </c>
      <c r="BO13" s="42">
        <f t="shared" si="27"/>
        <v>0</v>
      </c>
      <c r="BP13" s="42">
        <f t="shared" si="28"/>
        <v>0</v>
      </c>
      <c r="BQ13" s="42">
        <f t="shared" si="29"/>
        <v>0</v>
      </c>
      <c r="BR13" s="71"/>
      <c r="BS13" s="42">
        <f t="shared" si="31"/>
        <v>0</v>
      </c>
      <c r="BT13" s="42">
        <f t="shared" si="32"/>
        <v>0</v>
      </c>
      <c r="BU13" s="42">
        <f t="shared" si="33"/>
        <v>0</v>
      </c>
      <c r="BV13" s="42">
        <f t="shared" si="34"/>
        <v>0</v>
      </c>
      <c r="BX13" s="42" t="str">
        <f>'Team Grid'!BC13</f>
        <v/>
      </c>
      <c r="BY13" s="42" t="str">
        <f>'Team Grid'!BD13</f>
        <v/>
      </c>
      <c r="BZ13" s="42" t="str">
        <f>'Team Grid'!BE13</f>
        <v/>
      </c>
      <c r="CA13" s="42" t="str">
        <f>'Team Grid'!BF13</f>
        <v/>
      </c>
      <c r="CB13" s="42" t="str">
        <f>'Team Grid'!BG13</f>
        <v/>
      </c>
      <c r="CC13" s="42" t="str">
        <f>'Team Grid'!BH13</f>
        <v/>
      </c>
      <c r="CD13" s="42" t="str">
        <f>'Team Grid'!BI13</f>
        <v/>
      </c>
      <c r="CE13" s="42" t="str">
        <f>'Team Grid'!BJ13</f>
        <v/>
      </c>
      <c r="CF13" s="42" t="str">
        <f>'Team Grid'!BK13</f>
        <v/>
      </c>
      <c r="CG13" s="42" t="str">
        <f>'Team Grid'!BL13</f>
        <v/>
      </c>
      <c r="CH13" s="42" t="str">
        <f>'Team Grid'!BM13</f>
        <v/>
      </c>
      <c r="CI13" s="42" t="str">
        <f>'Team Grid'!BN13</f>
        <v/>
      </c>
      <c r="CJ13" s="42" t="str">
        <f>'Team Grid'!BO13</f>
        <v/>
      </c>
      <c r="CK13" s="42" t="str">
        <f>'Team Grid'!BP13</f>
        <v/>
      </c>
      <c r="CL13" s="42" t="str">
        <f>'Team Grid'!BQ13</f>
        <v/>
      </c>
      <c r="CM13" s="42" t="str">
        <f>'Team Grid'!BR13</f>
        <v/>
      </c>
      <c r="CN13" s="42" t="str">
        <f>'Team Grid'!BS13</f>
        <v/>
      </c>
      <c r="CO13" s="42" t="str">
        <f>'Team Grid'!BT13</f>
        <v/>
      </c>
      <c r="CP13" s="42" t="str">
        <f>'Team Grid'!BU13</f>
        <v/>
      </c>
      <c r="CQ13" s="42" t="str">
        <f>'Team Grid'!BV13</f>
        <v/>
      </c>
      <c r="CR13" s="42" t="str">
        <f>'Team Grid'!BW13</f>
        <v/>
      </c>
      <c r="CS13" s="42" t="str">
        <f>'Team Grid'!BX13</f>
        <v/>
      </c>
      <c r="CT13" s="42" t="str">
        <f>'Team Grid'!BY13</f>
        <v/>
      </c>
      <c r="CU13" s="42" t="str">
        <f>'Team Grid'!BZ13</f>
        <v/>
      </c>
      <c r="CV13" s="42" t="str">
        <f>'Team Grid'!CA13</f>
        <v/>
      </c>
      <c r="CW13" s="42" t="str">
        <f>'Team Grid'!CB13</f>
        <v/>
      </c>
      <c r="CX13" s="42" t="str">
        <f>'Team Grid'!CC13</f>
        <v/>
      </c>
      <c r="CY13" s="42" t="str">
        <f>'Team Grid'!CD13</f>
        <v/>
      </c>
      <c r="CZ13" s="42" t="str">
        <f>'Team Grid'!CE13</f>
        <v/>
      </c>
      <c r="DA13" s="42" t="str">
        <f>'Team Grid'!CF13</f>
        <v/>
      </c>
      <c r="DB13" s="42" t="str">
        <f>'Team Grid'!CG13</f>
        <v/>
      </c>
      <c r="DC13" s="42" t="str">
        <f>'Team Grid'!CH13</f>
        <v/>
      </c>
      <c r="DD13" s="42" t="str">
        <f>'Team Grid'!CI13</f>
        <v/>
      </c>
      <c r="DE13" s="42" t="str">
        <f>'Team Grid'!CJ13</f>
        <v/>
      </c>
    </row>
    <row r="14" spans="1:115" x14ac:dyDescent="0.45">
      <c r="A14" s="66"/>
      <c r="T14" s="65"/>
      <c r="Y14" s="52">
        <v>2</v>
      </c>
      <c r="Z14" s="52" t="s">
        <v>11</v>
      </c>
      <c r="AA14" s="52" t="s">
        <v>43</v>
      </c>
      <c r="AB14" s="52">
        <f t="shared" ref="AB14:AB21" si="36">SUM(AC14:AF14)</f>
        <v>0</v>
      </c>
      <c r="AC14" s="52">
        <f>IF($AA14=AC$3,COUNTIFS(Data_Table_1[Theme],$Z14,Data_Table_1[Theme Ranking],"&gt;="&amp;VLOOKUP($E$3,Theme_Ranges[],2,0),Data_Table_1[Theme Ranking],"&lt;="&amp;VLOOKUP($E$3,Theme_Ranges[],3,0)),0)</f>
        <v>0</v>
      </c>
      <c r="AD14" s="52">
        <f>IF($AA14=AD$3,COUNTIFS(Data_Table_1[Theme],$Z14,Data_Table_1[Theme Ranking],"&gt;="&amp;VLOOKUP($E$3,Theme_Ranges[],2,0),Data_Table_1[Theme Ranking],"&lt;="&amp;VLOOKUP($E$3,Theme_Ranges[],3,0)),0)</f>
        <v>0</v>
      </c>
      <c r="AE14" s="52">
        <f>IF($AA14=AE$3,COUNTIFS(Data_Table_1[Theme],$Z14,Data_Table_1[Theme Ranking],"&gt;="&amp;VLOOKUP($E$3,Theme_Ranges[],2,0),Data_Table_1[Theme Ranking],"&lt;="&amp;VLOOKUP($E$3,Theme_Ranges[],3,0)),0)</f>
        <v>0</v>
      </c>
      <c r="AF14" s="52">
        <f>IF($AA14=AF$3,COUNTIFS(Data_Table_1[Theme],$Z14,Data_Table_1[Theme Ranking],"&gt;="&amp;VLOOKUP($E$3,Theme_Ranges[],2,0),Data_Table_1[Theme Ranking],"&lt;="&amp;VLOOKUP($E$3,Theme_Ranges[],3,0)),0)</f>
        <v>0</v>
      </c>
      <c r="AH14" s="52" t="str">
        <v>Communication</v>
      </c>
      <c r="AI14" s="52" t="str">
        <v>Influencing</v>
      </c>
      <c r="AJ14" s="52">
        <v>0</v>
      </c>
      <c r="AK14" s="52" t="e">
        <f t="shared" si="0"/>
        <v>#N/A</v>
      </c>
      <c r="AL14" s="52" t="e">
        <f t="shared" si="1"/>
        <v>#N/A</v>
      </c>
      <c r="AM14" s="52" t="e">
        <f t="shared" si="2"/>
        <v>#N/A</v>
      </c>
      <c r="AN14" s="52" t="e">
        <f t="shared" si="3"/>
        <v>#N/A</v>
      </c>
      <c r="AP14" s="52" t="str">
        <v>Command</v>
      </c>
      <c r="AQ14" s="52" t="str">
        <v>Influencing</v>
      </c>
      <c r="AR14" s="52">
        <v>0</v>
      </c>
      <c r="AT14" s="52" t="str">
        <f t="shared" si="5"/>
        <v>Influencing</v>
      </c>
      <c r="AU14" s="52" t="str">
        <f t="shared" si="6"/>
        <v>Command</v>
      </c>
      <c r="AV14" s="52">
        <f t="shared" si="7"/>
        <v>0</v>
      </c>
      <c r="AX14" s="5">
        <f>VLOOKUP($AY$8,Theme_Ranges[],2,0)</f>
        <v>1</v>
      </c>
      <c r="AY14" s="5">
        <f>VLOOKUP($AY$8,Theme_Ranges[],3,0)</f>
        <v>5</v>
      </c>
      <c r="AZ14" s="42">
        <f>'Team Grid'!AW14</f>
        <v>0</v>
      </c>
      <c r="BA14" s="42">
        <f t="shared" si="18"/>
        <v>0</v>
      </c>
      <c r="BB14" s="42">
        <f t="shared" si="19"/>
        <v>0</v>
      </c>
      <c r="BC14" s="42">
        <f t="shared" si="20"/>
        <v>0</v>
      </c>
      <c r="BD14" s="42">
        <f t="shared" si="21"/>
        <v>0</v>
      </c>
      <c r="BE14" s="71"/>
      <c r="BF14" s="42">
        <f t="shared" si="22"/>
        <v>0</v>
      </c>
      <c r="BG14" s="42">
        <f t="shared" si="23"/>
        <v>0</v>
      </c>
      <c r="BH14" s="42">
        <f t="shared" si="24"/>
        <v>0</v>
      </c>
      <c r="BI14" s="42">
        <f t="shared" si="25"/>
        <v>0</v>
      </c>
      <c r="BJ14" s="71"/>
      <c r="BK14" s="5">
        <v>1</v>
      </c>
      <c r="BL14" s="5">
        <v>5</v>
      </c>
      <c r="BM14" s="42">
        <f t="shared" si="30"/>
        <v>0</v>
      </c>
      <c r="BN14" s="42">
        <f t="shared" si="26"/>
        <v>0</v>
      </c>
      <c r="BO14" s="42">
        <f t="shared" si="27"/>
        <v>0</v>
      </c>
      <c r="BP14" s="42">
        <f t="shared" si="28"/>
        <v>0</v>
      </c>
      <c r="BQ14" s="42">
        <f t="shared" si="29"/>
        <v>0</v>
      </c>
      <c r="BR14" s="71"/>
      <c r="BS14" s="42">
        <f t="shared" si="31"/>
        <v>0</v>
      </c>
      <c r="BT14" s="42">
        <f t="shared" si="32"/>
        <v>0</v>
      </c>
      <c r="BU14" s="42">
        <f t="shared" si="33"/>
        <v>0</v>
      </c>
      <c r="BV14" s="42">
        <f t="shared" si="34"/>
        <v>0</v>
      </c>
      <c r="BX14" s="42" t="str">
        <f>'Team Grid'!BC14</f>
        <v/>
      </c>
      <c r="BY14" s="42" t="str">
        <f>'Team Grid'!BD14</f>
        <v/>
      </c>
      <c r="BZ14" s="42" t="str">
        <f>'Team Grid'!BE14</f>
        <v/>
      </c>
      <c r="CA14" s="42" t="str">
        <f>'Team Grid'!BF14</f>
        <v/>
      </c>
      <c r="CB14" s="42" t="str">
        <f>'Team Grid'!BG14</f>
        <v/>
      </c>
      <c r="CC14" s="42" t="str">
        <f>'Team Grid'!BH14</f>
        <v/>
      </c>
      <c r="CD14" s="42" t="str">
        <f>'Team Grid'!BI14</f>
        <v/>
      </c>
      <c r="CE14" s="42" t="str">
        <f>'Team Grid'!BJ14</f>
        <v/>
      </c>
      <c r="CF14" s="42" t="str">
        <f>'Team Grid'!BK14</f>
        <v/>
      </c>
      <c r="CG14" s="42" t="str">
        <f>'Team Grid'!BL14</f>
        <v/>
      </c>
      <c r="CH14" s="42" t="str">
        <f>'Team Grid'!BM14</f>
        <v/>
      </c>
      <c r="CI14" s="42" t="str">
        <f>'Team Grid'!BN14</f>
        <v/>
      </c>
      <c r="CJ14" s="42" t="str">
        <f>'Team Grid'!BO14</f>
        <v/>
      </c>
      <c r="CK14" s="42" t="str">
        <f>'Team Grid'!BP14</f>
        <v/>
      </c>
      <c r="CL14" s="42" t="str">
        <f>'Team Grid'!BQ14</f>
        <v/>
      </c>
      <c r="CM14" s="42" t="str">
        <f>'Team Grid'!BR14</f>
        <v/>
      </c>
      <c r="CN14" s="42" t="str">
        <f>'Team Grid'!BS14</f>
        <v/>
      </c>
      <c r="CO14" s="42" t="str">
        <f>'Team Grid'!BT14</f>
        <v/>
      </c>
      <c r="CP14" s="42" t="str">
        <f>'Team Grid'!BU14</f>
        <v/>
      </c>
      <c r="CQ14" s="42" t="str">
        <f>'Team Grid'!BV14</f>
        <v/>
      </c>
      <c r="CR14" s="42" t="str">
        <f>'Team Grid'!BW14</f>
        <v/>
      </c>
      <c r="CS14" s="42" t="str">
        <f>'Team Grid'!BX14</f>
        <v/>
      </c>
      <c r="CT14" s="42" t="str">
        <f>'Team Grid'!BY14</f>
        <v/>
      </c>
      <c r="CU14" s="42" t="str">
        <f>'Team Grid'!BZ14</f>
        <v/>
      </c>
      <c r="CV14" s="42" t="str">
        <f>'Team Grid'!CA14</f>
        <v/>
      </c>
      <c r="CW14" s="42" t="str">
        <f>'Team Grid'!CB14</f>
        <v/>
      </c>
      <c r="CX14" s="42" t="str">
        <f>'Team Grid'!CC14</f>
        <v/>
      </c>
      <c r="CY14" s="42" t="str">
        <f>'Team Grid'!CD14</f>
        <v/>
      </c>
      <c r="CZ14" s="42" t="str">
        <f>'Team Grid'!CE14</f>
        <v/>
      </c>
      <c r="DA14" s="42" t="str">
        <f>'Team Grid'!CF14</f>
        <v/>
      </c>
      <c r="DB14" s="42" t="str">
        <f>'Team Grid'!CG14</f>
        <v/>
      </c>
      <c r="DC14" s="42" t="str">
        <f>'Team Grid'!CH14</f>
        <v/>
      </c>
      <c r="DD14" s="42" t="str">
        <f>'Team Grid'!CI14</f>
        <v/>
      </c>
      <c r="DE14" s="42" t="str">
        <f>'Team Grid'!CJ14</f>
        <v/>
      </c>
    </row>
    <row r="15" spans="1:115" x14ac:dyDescent="0.45">
      <c r="A15" s="66"/>
      <c r="T15" s="65"/>
      <c r="Y15" s="52">
        <v>2</v>
      </c>
      <c r="Z15" s="52" t="s">
        <v>36</v>
      </c>
      <c r="AA15" s="52" t="s">
        <v>43</v>
      </c>
      <c r="AB15" s="52">
        <f t="shared" si="36"/>
        <v>0</v>
      </c>
      <c r="AC15" s="52">
        <f>IF($AA15=AC$3,COUNTIFS(Data_Table_1[Theme],$Z15,Data_Table_1[Theme Ranking],"&gt;="&amp;VLOOKUP($E$3,Theme_Ranges[],2,0),Data_Table_1[Theme Ranking],"&lt;="&amp;VLOOKUP($E$3,Theme_Ranges[],3,0)),0)</f>
        <v>0</v>
      </c>
      <c r="AD15" s="52">
        <f>IF($AA15=AD$3,COUNTIFS(Data_Table_1[Theme],$Z15,Data_Table_1[Theme Ranking],"&gt;="&amp;VLOOKUP($E$3,Theme_Ranges[],2,0),Data_Table_1[Theme Ranking],"&lt;="&amp;VLOOKUP($E$3,Theme_Ranges[],3,0)),0)</f>
        <v>0</v>
      </c>
      <c r="AE15" s="52">
        <f>IF($AA15=AE$3,COUNTIFS(Data_Table_1[Theme],$Z15,Data_Table_1[Theme Ranking],"&gt;="&amp;VLOOKUP($E$3,Theme_Ranges[],2,0),Data_Table_1[Theme Ranking],"&lt;="&amp;VLOOKUP($E$3,Theme_Ranges[],3,0)),0)</f>
        <v>0</v>
      </c>
      <c r="AF15" s="52">
        <f>IF($AA15=AF$3,COUNTIFS(Data_Table_1[Theme],$Z15,Data_Table_1[Theme Ranking],"&gt;="&amp;VLOOKUP($E$3,Theme_Ranges[],2,0),Data_Table_1[Theme Ranking],"&lt;="&amp;VLOOKUP($E$3,Theme_Ranges[],3,0)),0)</f>
        <v>0</v>
      </c>
      <c r="AH15" s="52" t="str">
        <v>Competition</v>
      </c>
      <c r="AI15" s="52" t="str">
        <v>Influencing</v>
      </c>
      <c r="AJ15" s="52">
        <v>0</v>
      </c>
      <c r="AK15" s="52" t="e">
        <f t="shared" si="0"/>
        <v>#N/A</v>
      </c>
      <c r="AL15" s="52" t="e">
        <f t="shared" si="1"/>
        <v>#N/A</v>
      </c>
      <c r="AM15" s="52" t="e">
        <f t="shared" si="2"/>
        <v>#N/A</v>
      </c>
      <c r="AN15" s="52" t="e">
        <f t="shared" si="3"/>
        <v>#N/A</v>
      </c>
      <c r="AP15" s="52" t="str">
        <v>Communication</v>
      </c>
      <c r="AQ15" s="52" t="str">
        <v>Influencing</v>
      </c>
      <c r="AR15" s="52">
        <v>0</v>
      </c>
      <c r="AT15" s="52" t="str">
        <f t="shared" si="5"/>
        <v>Influencing</v>
      </c>
      <c r="AU15" s="52" t="str">
        <f t="shared" si="6"/>
        <v>Communication</v>
      </c>
      <c r="AV15" s="52">
        <f t="shared" si="7"/>
        <v>0</v>
      </c>
      <c r="AX15" s="5">
        <f>VLOOKUP($AY$8,Theme_Ranges[],2,0)</f>
        <v>1</v>
      </c>
      <c r="AY15" s="5">
        <f>VLOOKUP($AY$8,Theme_Ranges[],3,0)</f>
        <v>5</v>
      </c>
      <c r="AZ15" s="42">
        <f>'Team Grid'!AW15</f>
        <v>0</v>
      </c>
      <c r="BA15" s="42">
        <f t="shared" si="18"/>
        <v>0</v>
      </c>
      <c r="BB15" s="42">
        <f t="shared" si="19"/>
        <v>0</v>
      </c>
      <c r="BC15" s="42">
        <f t="shared" si="20"/>
        <v>0</v>
      </c>
      <c r="BD15" s="42">
        <f t="shared" si="21"/>
        <v>0</v>
      </c>
      <c r="BE15" s="71"/>
      <c r="BF15" s="42">
        <f t="shared" si="22"/>
        <v>0</v>
      </c>
      <c r="BG15" s="42">
        <f t="shared" si="23"/>
        <v>0</v>
      </c>
      <c r="BH15" s="42">
        <f t="shared" si="24"/>
        <v>0</v>
      </c>
      <c r="BI15" s="42">
        <f t="shared" si="25"/>
        <v>0</v>
      </c>
      <c r="BJ15" s="71"/>
      <c r="BK15" s="5">
        <v>1</v>
      </c>
      <c r="BL15" s="5">
        <v>5</v>
      </c>
      <c r="BM15" s="42">
        <f t="shared" si="30"/>
        <v>0</v>
      </c>
      <c r="BN15" s="42">
        <f t="shared" si="26"/>
        <v>0</v>
      </c>
      <c r="BO15" s="42">
        <f t="shared" si="27"/>
        <v>0</v>
      </c>
      <c r="BP15" s="42">
        <f t="shared" si="28"/>
        <v>0</v>
      </c>
      <c r="BQ15" s="42">
        <f t="shared" si="29"/>
        <v>0</v>
      </c>
      <c r="BR15" s="71"/>
      <c r="BS15" s="42">
        <f t="shared" si="31"/>
        <v>0</v>
      </c>
      <c r="BT15" s="42">
        <f t="shared" si="32"/>
        <v>0</v>
      </c>
      <c r="BU15" s="42">
        <f t="shared" si="33"/>
        <v>0</v>
      </c>
      <c r="BV15" s="42">
        <f t="shared" si="34"/>
        <v>0</v>
      </c>
      <c r="BX15" s="42" t="str">
        <f>'Team Grid'!BC15</f>
        <v/>
      </c>
      <c r="BY15" s="42" t="str">
        <f>'Team Grid'!BD15</f>
        <v/>
      </c>
      <c r="BZ15" s="42" t="str">
        <f>'Team Grid'!BE15</f>
        <v/>
      </c>
      <c r="CA15" s="42" t="str">
        <f>'Team Grid'!BF15</f>
        <v/>
      </c>
      <c r="CB15" s="42" t="str">
        <f>'Team Grid'!BG15</f>
        <v/>
      </c>
      <c r="CC15" s="42" t="str">
        <f>'Team Grid'!BH15</f>
        <v/>
      </c>
      <c r="CD15" s="42" t="str">
        <f>'Team Grid'!BI15</f>
        <v/>
      </c>
      <c r="CE15" s="42" t="str">
        <f>'Team Grid'!BJ15</f>
        <v/>
      </c>
      <c r="CF15" s="42" t="str">
        <f>'Team Grid'!BK15</f>
        <v/>
      </c>
      <c r="CG15" s="42" t="str">
        <f>'Team Grid'!BL15</f>
        <v/>
      </c>
      <c r="CH15" s="42" t="str">
        <f>'Team Grid'!BM15</f>
        <v/>
      </c>
      <c r="CI15" s="42" t="str">
        <f>'Team Grid'!BN15</f>
        <v/>
      </c>
      <c r="CJ15" s="42" t="str">
        <f>'Team Grid'!BO15</f>
        <v/>
      </c>
      <c r="CK15" s="42" t="str">
        <f>'Team Grid'!BP15</f>
        <v/>
      </c>
      <c r="CL15" s="42" t="str">
        <f>'Team Grid'!BQ15</f>
        <v/>
      </c>
      <c r="CM15" s="42" t="str">
        <f>'Team Grid'!BR15</f>
        <v/>
      </c>
      <c r="CN15" s="42" t="str">
        <f>'Team Grid'!BS15</f>
        <v/>
      </c>
      <c r="CO15" s="42" t="str">
        <f>'Team Grid'!BT15</f>
        <v/>
      </c>
      <c r="CP15" s="42" t="str">
        <f>'Team Grid'!BU15</f>
        <v/>
      </c>
      <c r="CQ15" s="42" t="str">
        <f>'Team Grid'!BV15</f>
        <v/>
      </c>
      <c r="CR15" s="42" t="str">
        <f>'Team Grid'!BW15</f>
        <v/>
      </c>
      <c r="CS15" s="42" t="str">
        <f>'Team Grid'!BX15</f>
        <v/>
      </c>
      <c r="CT15" s="42" t="str">
        <f>'Team Grid'!BY15</f>
        <v/>
      </c>
      <c r="CU15" s="42" t="str">
        <f>'Team Grid'!BZ15</f>
        <v/>
      </c>
      <c r="CV15" s="42" t="str">
        <f>'Team Grid'!CA15</f>
        <v/>
      </c>
      <c r="CW15" s="42" t="str">
        <f>'Team Grid'!CB15</f>
        <v/>
      </c>
      <c r="CX15" s="42" t="str">
        <f>'Team Grid'!CC15</f>
        <v/>
      </c>
      <c r="CY15" s="42" t="str">
        <f>'Team Grid'!CD15</f>
        <v/>
      </c>
      <c r="CZ15" s="42" t="str">
        <f>'Team Grid'!CE15</f>
        <v/>
      </c>
      <c r="DA15" s="42" t="str">
        <f>'Team Grid'!CF15</f>
        <v/>
      </c>
      <c r="DB15" s="42" t="str">
        <f>'Team Grid'!CG15</f>
        <v/>
      </c>
      <c r="DC15" s="42" t="str">
        <f>'Team Grid'!CH15</f>
        <v/>
      </c>
      <c r="DD15" s="42" t="str">
        <f>'Team Grid'!CI15</f>
        <v/>
      </c>
      <c r="DE15" s="42" t="str">
        <f>'Team Grid'!CJ15</f>
        <v/>
      </c>
    </row>
    <row r="16" spans="1:115" x14ac:dyDescent="0.45">
      <c r="A16" s="66"/>
      <c r="T16" s="65"/>
      <c r="Y16" s="52">
        <v>2</v>
      </c>
      <c r="Z16" s="52" t="s">
        <v>10</v>
      </c>
      <c r="AA16" s="52" t="s">
        <v>43</v>
      </c>
      <c r="AB16" s="52">
        <f t="shared" si="36"/>
        <v>0</v>
      </c>
      <c r="AC16" s="52">
        <f>IF($AA16=AC$3,COUNTIFS(Data_Table_1[Theme],$Z16,Data_Table_1[Theme Ranking],"&gt;="&amp;VLOOKUP($E$3,Theme_Ranges[],2,0),Data_Table_1[Theme Ranking],"&lt;="&amp;VLOOKUP($E$3,Theme_Ranges[],3,0)),0)</f>
        <v>0</v>
      </c>
      <c r="AD16" s="52">
        <f>IF($AA16=AD$3,COUNTIFS(Data_Table_1[Theme],$Z16,Data_Table_1[Theme Ranking],"&gt;="&amp;VLOOKUP($E$3,Theme_Ranges[],2,0),Data_Table_1[Theme Ranking],"&lt;="&amp;VLOOKUP($E$3,Theme_Ranges[],3,0)),0)</f>
        <v>0</v>
      </c>
      <c r="AE16" s="52">
        <f>IF($AA16=AE$3,COUNTIFS(Data_Table_1[Theme],$Z16,Data_Table_1[Theme Ranking],"&gt;="&amp;VLOOKUP($E$3,Theme_Ranges[],2,0),Data_Table_1[Theme Ranking],"&lt;="&amp;VLOOKUP($E$3,Theme_Ranges[],3,0)),0)</f>
        <v>0</v>
      </c>
      <c r="AF16" s="52">
        <f>IF($AA16=AF$3,COUNTIFS(Data_Table_1[Theme],$Z16,Data_Table_1[Theme Ranking],"&gt;="&amp;VLOOKUP($E$3,Theme_Ranges[],2,0),Data_Table_1[Theme Ranking],"&lt;="&amp;VLOOKUP($E$3,Theme_Ranges[],3,0)),0)</f>
        <v>0</v>
      </c>
      <c r="AH16" s="52" t="str">
        <v>Maximizer</v>
      </c>
      <c r="AI16" s="52" t="str">
        <v>Influencing</v>
      </c>
      <c r="AJ16" s="52">
        <v>0</v>
      </c>
      <c r="AK16" s="52" t="e">
        <f t="shared" si="0"/>
        <v>#N/A</v>
      </c>
      <c r="AL16" s="52" t="e">
        <f t="shared" si="1"/>
        <v>#N/A</v>
      </c>
      <c r="AM16" s="52" t="e">
        <f t="shared" si="2"/>
        <v>#N/A</v>
      </c>
      <c r="AN16" s="52" t="e">
        <f t="shared" si="3"/>
        <v>#N/A</v>
      </c>
      <c r="AP16" s="52" t="str">
        <v>Competition</v>
      </c>
      <c r="AQ16" s="52" t="str">
        <v>Influencing</v>
      </c>
      <c r="AR16" s="52">
        <v>0</v>
      </c>
      <c r="AT16" s="52" t="str">
        <f t="shared" si="5"/>
        <v>Influencing</v>
      </c>
      <c r="AU16" s="52" t="str">
        <f t="shared" si="6"/>
        <v>Competition</v>
      </c>
      <c r="AV16" s="52">
        <f t="shared" si="7"/>
        <v>0</v>
      </c>
      <c r="AX16" s="5">
        <f>VLOOKUP($AY$8,Theme_Ranges[],2,0)</f>
        <v>1</v>
      </c>
      <c r="AY16" s="5">
        <f>VLOOKUP($AY$8,Theme_Ranges[],3,0)</f>
        <v>5</v>
      </c>
      <c r="AZ16" s="42">
        <f>'Team Grid'!AW16</f>
        <v>0</v>
      </c>
      <c r="BA16" s="42">
        <f t="shared" si="18"/>
        <v>0</v>
      </c>
      <c r="BB16" s="42">
        <f t="shared" si="19"/>
        <v>0</v>
      </c>
      <c r="BC16" s="42">
        <f t="shared" si="20"/>
        <v>0</v>
      </c>
      <c r="BD16" s="42">
        <f t="shared" si="21"/>
        <v>0</v>
      </c>
      <c r="BE16" s="71"/>
      <c r="BF16" s="42">
        <f t="shared" si="22"/>
        <v>0</v>
      </c>
      <c r="BG16" s="42">
        <f t="shared" si="23"/>
        <v>0</v>
      </c>
      <c r="BH16" s="42">
        <f t="shared" si="24"/>
        <v>0</v>
      </c>
      <c r="BI16" s="42">
        <f t="shared" si="25"/>
        <v>0</v>
      </c>
      <c r="BJ16" s="71"/>
      <c r="BK16" s="5">
        <v>1</v>
      </c>
      <c r="BL16" s="5">
        <v>5</v>
      </c>
      <c r="BM16" s="42">
        <f t="shared" si="30"/>
        <v>0</v>
      </c>
      <c r="BN16" s="42">
        <f t="shared" si="26"/>
        <v>0</v>
      </c>
      <c r="BO16" s="42">
        <f t="shared" si="27"/>
        <v>0</v>
      </c>
      <c r="BP16" s="42">
        <f t="shared" si="28"/>
        <v>0</v>
      </c>
      <c r="BQ16" s="42">
        <f t="shared" si="29"/>
        <v>0</v>
      </c>
      <c r="BR16" s="71"/>
      <c r="BS16" s="42">
        <f t="shared" si="31"/>
        <v>0</v>
      </c>
      <c r="BT16" s="42">
        <f t="shared" si="32"/>
        <v>0</v>
      </c>
      <c r="BU16" s="42">
        <f t="shared" si="33"/>
        <v>0</v>
      </c>
      <c r="BV16" s="42">
        <f t="shared" si="34"/>
        <v>0</v>
      </c>
      <c r="BX16" s="42" t="str">
        <f>'Team Grid'!BC16</f>
        <v/>
      </c>
      <c r="BY16" s="42" t="str">
        <f>'Team Grid'!BD16</f>
        <v/>
      </c>
      <c r="BZ16" s="42" t="str">
        <f>'Team Grid'!BE16</f>
        <v/>
      </c>
      <c r="CA16" s="42" t="str">
        <f>'Team Grid'!BF16</f>
        <v/>
      </c>
      <c r="CB16" s="42" t="str">
        <f>'Team Grid'!BG16</f>
        <v/>
      </c>
      <c r="CC16" s="42" t="str">
        <f>'Team Grid'!BH16</f>
        <v/>
      </c>
      <c r="CD16" s="42" t="str">
        <f>'Team Grid'!BI16</f>
        <v/>
      </c>
      <c r="CE16" s="42" t="str">
        <f>'Team Grid'!BJ16</f>
        <v/>
      </c>
      <c r="CF16" s="42" t="str">
        <f>'Team Grid'!BK16</f>
        <v/>
      </c>
      <c r="CG16" s="42" t="str">
        <f>'Team Grid'!BL16</f>
        <v/>
      </c>
      <c r="CH16" s="42" t="str">
        <f>'Team Grid'!BM16</f>
        <v/>
      </c>
      <c r="CI16" s="42" t="str">
        <f>'Team Grid'!BN16</f>
        <v/>
      </c>
      <c r="CJ16" s="42" t="str">
        <f>'Team Grid'!BO16</f>
        <v/>
      </c>
      <c r="CK16" s="42" t="str">
        <f>'Team Grid'!BP16</f>
        <v/>
      </c>
      <c r="CL16" s="42" t="str">
        <f>'Team Grid'!BQ16</f>
        <v/>
      </c>
      <c r="CM16" s="42" t="str">
        <f>'Team Grid'!BR16</f>
        <v/>
      </c>
      <c r="CN16" s="42" t="str">
        <f>'Team Grid'!BS16</f>
        <v/>
      </c>
      <c r="CO16" s="42" t="str">
        <f>'Team Grid'!BT16</f>
        <v/>
      </c>
      <c r="CP16" s="42" t="str">
        <f>'Team Grid'!BU16</f>
        <v/>
      </c>
      <c r="CQ16" s="42" t="str">
        <f>'Team Grid'!BV16</f>
        <v/>
      </c>
      <c r="CR16" s="42" t="str">
        <f>'Team Grid'!BW16</f>
        <v/>
      </c>
      <c r="CS16" s="42" t="str">
        <f>'Team Grid'!BX16</f>
        <v/>
      </c>
      <c r="CT16" s="42" t="str">
        <f>'Team Grid'!BY16</f>
        <v/>
      </c>
      <c r="CU16" s="42" t="str">
        <f>'Team Grid'!BZ16</f>
        <v/>
      </c>
      <c r="CV16" s="42" t="str">
        <f>'Team Grid'!CA16</f>
        <v/>
      </c>
      <c r="CW16" s="42" t="str">
        <f>'Team Grid'!CB16</f>
        <v/>
      </c>
      <c r="CX16" s="42" t="str">
        <f>'Team Grid'!CC16</f>
        <v/>
      </c>
      <c r="CY16" s="42" t="str">
        <f>'Team Grid'!CD16</f>
        <v/>
      </c>
      <c r="CZ16" s="42" t="str">
        <f>'Team Grid'!CE16</f>
        <v/>
      </c>
      <c r="DA16" s="42" t="str">
        <f>'Team Grid'!CF16</f>
        <v/>
      </c>
      <c r="DB16" s="42" t="str">
        <f>'Team Grid'!CG16</f>
        <v/>
      </c>
      <c r="DC16" s="42" t="str">
        <f>'Team Grid'!CH16</f>
        <v/>
      </c>
      <c r="DD16" s="42" t="str">
        <f>'Team Grid'!CI16</f>
        <v/>
      </c>
      <c r="DE16" s="42" t="str">
        <f>'Team Grid'!CJ16</f>
        <v/>
      </c>
    </row>
    <row r="17" spans="1:109" x14ac:dyDescent="0.45">
      <c r="A17" s="66"/>
      <c r="T17" s="65"/>
      <c r="Y17" s="52">
        <v>2</v>
      </c>
      <c r="Z17" s="52" t="s">
        <v>28</v>
      </c>
      <c r="AA17" s="52" t="s">
        <v>43</v>
      </c>
      <c r="AB17" s="52">
        <f t="shared" si="36"/>
        <v>0</v>
      </c>
      <c r="AC17" s="52">
        <f>IF($AA17=AC$3,COUNTIFS(Data_Table_1[Theme],$Z17,Data_Table_1[Theme Ranking],"&gt;="&amp;VLOOKUP($E$3,Theme_Ranges[],2,0),Data_Table_1[Theme Ranking],"&lt;="&amp;VLOOKUP($E$3,Theme_Ranges[],3,0)),0)</f>
        <v>0</v>
      </c>
      <c r="AD17" s="52">
        <f>IF($AA17=AD$3,COUNTIFS(Data_Table_1[Theme],$Z17,Data_Table_1[Theme Ranking],"&gt;="&amp;VLOOKUP($E$3,Theme_Ranges[],2,0),Data_Table_1[Theme Ranking],"&lt;="&amp;VLOOKUP($E$3,Theme_Ranges[],3,0)),0)</f>
        <v>0</v>
      </c>
      <c r="AE17" s="52">
        <f>IF($AA17=AE$3,COUNTIFS(Data_Table_1[Theme],$Z17,Data_Table_1[Theme Ranking],"&gt;="&amp;VLOOKUP($E$3,Theme_Ranges[],2,0),Data_Table_1[Theme Ranking],"&lt;="&amp;VLOOKUP($E$3,Theme_Ranges[],3,0)),0)</f>
        <v>0</v>
      </c>
      <c r="AF17" s="52">
        <f>IF($AA17=AF$3,COUNTIFS(Data_Table_1[Theme],$Z17,Data_Table_1[Theme Ranking],"&gt;="&amp;VLOOKUP($E$3,Theme_Ranges[],2,0),Data_Table_1[Theme Ranking],"&lt;="&amp;VLOOKUP($E$3,Theme_Ranges[],3,0)),0)</f>
        <v>0</v>
      </c>
      <c r="AH17" s="52" t="str">
        <v>Self-Assurance</v>
      </c>
      <c r="AI17" s="52" t="str">
        <v>Influencing</v>
      </c>
      <c r="AJ17" s="52">
        <v>0</v>
      </c>
      <c r="AK17" s="52" t="e">
        <f t="shared" si="0"/>
        <v>#N/A</v>
      </c>
      <c r="AL17" s="52" t="e">
        <f t="shared" si="1"/>
        <v>#N/A</v>
      </c>
      <c r="AM17" s="52" t="e">
        <f t="shared" si="2"/>
        <v>#N/A</v>
      </c>
      <c r="AN17" s="52" t="e">
        <f t="shared" si="3"/>
        <v>#N/A</v>
      </c>
      <c r="AP17" s="52" t="str">
        <v>Maximizer</v>
      </c>
      <c r="AQ17" s="52" t="str">
        <v>Influencing</v>
      </c>
      <c r="AR17" s="52">
        <v>0</v>
      </c>
      <c r="AT17" s="52" t="str">
        <f t="shared" si="5"/>
        <v>Influencing</v>
      </c>
      <c r="AU17" s="52" t="str">
        <f t="shared" si="6"/>
        <v>Maximizer</v>
      </c>
      <c r="AV17" s="52">
        <f t="shared" si="7"/>
        <v>0</v>
      </c>
      <c r="AX17" s="5">
        <f>VLOOKUP($AY$8,Theme_Ranges[],2,0)</f>
        <v>1</v>
      </c>
      <c r="AY17" s="5">
        <f>VLOOKUP($AY$8,Theme_Ranges[],3,0)</f>
        <v>5</v>
      </c>
      <c r="AZ17" s="42">
        <f>'Team Grid'!AW17</f>
        <v>0</v>
      </c>
      <c r="BA17" s="42">
        <f t="shared" si="18"/>
        <v>0</v>
      </c>
      <c r="BB17" s="42">
        <f t="shared" si="19"/>
        <v>0</v>
      </c>
      <c r="BC17" s="42">
        <f t="shared" si="20"/>
        <v>0</v>
      </c>
      <c r="BD17" s="42">
        <f t="shared" si="21"/>
        <v>0</v>
      </c>
      <c r="BE17" s="71"/>
      <c r="BF17" s="42">
        <f t="shared" si="22"/>
        <v>0</v>
      </c>
      <c r="BG17" s="42">
        <f t="shared" si="23"/>
        <v>0</v>
      </c>
      <c r="BH17" s="42">
        <f t="shared" si="24"/>
        <v>0</v>
      </c>
      <c r="BI17" s="42">
        <f t="shared" si="25"/>
        <v>0</v>
      </c>
      <c r="BJ17" s="71"/>
      <c r="BK17" s="5">
        <v>1</v>
      </c>
      <c r="BL17" s="5">
        <v>5</v>
      </c>
      <c r="BM17" s="42">
        <f t="shared" si="30"/>
        <v>0</v>
      </c>
      <c r="BN17" s="42">
        <f t="shared" si="26"/>
        <v>0</v>
      </c>
      <c r="BO17" s="42">
        <f t="shared" si="27"/>
        <v>0</v>
      </c>
      <c r="BP17" s="42">
        <f t="shared" si="28"/>
        <v>0</v>
      </c>
      <c r="BQ17" s="42">
        <f t="shared" si="29"/>
        <v>0</v>
      </c>
      <c r="BR17" s="71"/>
      <c r="BS17" s="42">
        <f t="shared" si="31"/>
        <v>0</v>
      </c>
      <c r="BT17" s="42">
        <f t="shared" si="32"/>
        <v>0</v>
      </c>
      <c r="BU17" s="42">
        <f t="shared" si="33"/>
        <v>0</v>
      </c>
      <c r="BV17" s="42">
        <f t="shared" si="34"/>
        <v>0</v>
      </c>
      <c r="BX17" s="42" t="str">
        <f>'Team Grid'!BC17</f>
        <v/>
      </c>
      <c r="BY17" s="42" t="str">
        <f>'Team Grid'!BD17</f>
        <v/>
      </c>
      <c r="BZ17" s="42" t="str">
        <f>'Team Grid'!BE17</f>
        <v/>
      </c>
      <c r="CA17" s="42" t="str">
        <f>'Team Grid'!BF17</f>
        <v/>
      </c>
      <c r="CB17" s="42" t="str">
        <f>'Team Grid'!BG17</f>
        <v/>
      </c>
      <c r="CC17" s="42" t="str">
        <f>'Team Grid'!BH17</f>
        <v/>
      </c>
      <c r="CD17" s="42" t="str">
        <f>'Team Grid'!BI17</f>
        <v/>
      </c>
      <c r="CE17" s="42" t="str">
        <f>'Team Grid'!BJ17</f>
        <v/>
      </c>
      <c r="CF17" s="42" t="str">
        <f>'Team Grid'!BK17</f>
        <v/>
      </c>
      <c r="CG17" s="42" t="str">
        <f>'Team Grid'!BL17</f>
        <v/>
      </c>
      <c r="CH17" s="42" t="str">
        <f>'Team Grid'!BM17</f>
        <v/>
      </c>
      <c r="CI17" s="42" t="str">
        <f>'Team Grid'!BN17</f>
        <v/>
      </c>
      <c r="CJ17" s="42" t="str">
        <f>'Team Grid'!BO17</f>
        <v/>
      </c>
      <c r="CK17" s="42" t="str">
        <f>'Team Grid'!BP17</f>
        <v/>
      </c>
      <c r="CL17" s="42" t="str">
        <f>'Team Grid'!BQ17</f>
        <v/>
      </c>
      <c r="CM17" s="42" t="str">
        <f>'Team Grid'!BR17</f>
        <v/>
      </c>
      <c r="CN17" s="42" t="str">
        <f>'Team Grid'!BS17</f>
        <v/>
      </c>
      <c r="CO17" s="42" t="str">
        <f>'Team Grid'!BT17</f>
        <v/>
      </c>
      <c r="CP17" s="42" t="str">
        <f>'Team Grid'!BU17</f>
        <v/>
      </c>
      <c r="CQ17" s="42" t="str">
        <f>'Team Grid'!BV17</f>
        <v/>
      </c>
      <c r="CR17" s="42" t="str">
        <f>'Team Grid'!BW17</f>
        <v/>
      </c>
      <c r="CS17" s="42" t="str">
        <f>'Team Grid'!BX17</f>
        <v/>
      </c>
      <c r="CT17" s="42" t="str">
        <f>'Team Grid'!BY17</f>
        <v/>
      </c>
      <c r="CU17" s="42" t="str">
        <f>'Team Grid'!BZ17</f>
        <v/>
      </c>
      <c r="CV17" s="42" t="str">
        <f>'Team Grid'!CA17</f>
        <v/>
      </c>
      <c r="CW17" s="42" t="str">
        <f>'Team Grid'!CB17</f>
        <v/>
      </c>
      <c r="CX17" s="42" t="str">
        <f>'Team Grid'!CC17</f>
        <v/>
      </c>
      <c r="CY17" s="42" t="str">
        <f>'Team Grid'!CD17</f>
        <v/>
      </c>
      <c r="CZ17" s="42" t="str">
        <f>'Team Grid'!CE17</f>
        <v/>
      </c>
      <c r="DA17" s="42" t="str">
        <f>'Team Grid'!CF17</f>
        <v/>
      </c>
      <c r="DB17" s="42" t="str">
        <f>'Team Grid'!CG17</f>
        <v/>
      </c>
      <c r="DC17" s="42" t="str">
        <f>'Team Grid'!CH17</f>
        <v/>
      </c>
      <c r="DD17" s="42" t="str">
        <f>'Team Grid'!CI17</f>
        <v/>
      </c>
      <c r="DE17" s="42" t="str">
        <f>'Team Grid'!CJ17</f>
        <v/>
      </c>
    </row>
    <row r="18" spans="1:109" x14ac:dyDescent="0.45">
      <c r="A18" s="66"/>
      <c r="T18" s="65"/>
      <c r="Y18" s="52">
        <v>2</v>
      </c>
      <c r="Z18" s="52" t="s">
        <v>15</v>
      </c>
      <c r="AA18" s="52" t="s">
        <v>43</v>
      </c>
      <c r="AB18" s="52">
        <f t="shared" si="36"/>
        <v>0</v>
      </c>
      <c r="AC18" s="52">
        <f>IF($AA18=AC$3,COUNTIFS(Data_Table_1[Theme],$Z18,Data_Table_1[Theme Ranking],"&gt;="&amp;VLOOKUP($E$3,Theme_Ranges[],2,0),Data_Table_1[Theme Ranking],"&lt;="&amp;VLOOKUP($E$3,Theme_Ranges[],3,0)),0)</f>
        <v>0</v>
      </c>
      <c r="AD18" s="52">
        <f>IF($AA18=AD$3,COUNTIFS(Data_Table_1[Theme],$Z18,Data_Table_1[Theme Ranking],"&gt;="&amp;VLOOKUP($E$3,Theme_Ranges[],2,0),Data_Table_1[Theme Ranking],"&lt;="&amp;VLOOKUP($E$3,Theme_Ranges[],3,0)),0)</f>
        <v>0</v>
      </c>
      <c r="AE18" s="52">
        <f>IF($AA18=AE$3,COUNTIFS(Data_Table_1[Theme],$Z18,Data_Table_1[Theme Ranking],"&gt;="&amp;VLOOKUP($E$3,Theme_Ranges[],2,0),Data_Table_1[Theme Ranking],"&lt;="&amp;VLOOKUP($E$3,Theme_Ranges[],3,0)),0)</f>
        <v>0</v>
      </c>
      <c r="AF18" s="52">
        <f>IF($AA18=AF$3,COUNTIFS(Data_Table_1[Theme],$Z18,Data_Table_1[Theme Ranking],"&gt;="&amp;VLOOKUP($E$3,Theme_Ranges[],2,0),Data_Table_1[Theme Ranking],"&lt;="&amp;VLOOKUP($E$3,Theme_Ranges[],3,0)),0)</f>
        <v>0</v>
      </c>
      <c r="AH18" s="52" t="str">
        <v>Significance</v>
      </c>
      <c r="AI18" s="52" t="str">
        <v>Influencing</v>
      </c>
      <c r="AJ18" s="52">
        <v>0</v>
      </c>
      <c r="AK18" s="52" t="e">
        <f t="shared" si="0"/>
        <v>#N/A</v>
      </c>
      <c r="AL18" s="52" t="e">
        <f t="shared" si="1"/>
        <v>#N/A</v>
      </c>
      <c r="AM18" s="52" t="e">
        <f t="shared" si="2"/>
        <v>#N/A</v>
      </c>
      <c r="AN18" s="52" t="e">
        <f t="shared" si="3"/>
        <v>#N/A</v>
      </c>
      <c r="AP18" s="52" t="str">
        <v>Self-Assurance</v>
      </c>
      <c r="AQ18" s="52" t="str">
        <v>Influencing</v>
      </c>
      <c r="AR18" s="52">
        <v>0</v>
      </c>
      <c r="AT18" s="52" t="str">
        <f t="shared" si="5"/>
        <v>Influencing</v>
      </c>
      <c r="AU18" s="52" t="str">
        <f t="shared" si="6"/>
        <v>Self-Assurance</v>
      </c>
      <c r="AV18" s="52">
        <f t="shared" si="7"/>
        <v>0</v>
      </c>
      <c r="AX18" s="5">
        <f>VLOOKUP($AY$8,Theme_Ranges[],2,0)</f>
        <v>1</v>
      </c>
      <c r="AY18" s="5">
        <f>VLOOKUP($AY$8,Theme_Ranges[],3,0)</f>
        <v>5</v>
      </c>
      <c r="AZ18" s="42">
        <f>'Team Grid'!AW18</f>
        <v>0</v>
      </c>
      <c r="BA18" s="42">
        <f t="shared" si="18"/>
        <v>0</v>
      </c>
      <c r="BB18" s="42">
        <f t="shared" si="19"/>
        <v>0</v>
      </c>
      <c r="BC18" s="42">
        <f t="shared" si="20"/>
        <v>0</v>
      </c>
      <c r="BD18" s="42">
        <f t="shared" si="21"/>
        <v>0</v>
      </c>
      <c r="BE18" s="71"/>
      <c r="BF18" s="42">
        <f t="shared" si="22"/>
        <v>0</v>
      </c>
      <c r="BG18" s="42">
        <f t="shared" si="23"/>
        <v>0</v>
      </c>
      <c r="BH18" s="42">
        <f t="shared" si="24"/>
        <v>0</v>
      </c>
      <c r="BI18" s="42">
        <f t="shared" si="25"/>
        <v>0</v>
      </c>
      <c r="BJ18" s="71"/>
      <c r="BK18" s="5">
        <v>1</v>
      </c>
      <c r="BL18" s="5">
        <v>5</v>
      </c>
      <c r="BM18" s="42">
        <f t="shared" si="30"/>
        <v>0</v>
      </c>
      <c r="BN18" s="42">
        <f t="shared" si="26"/>
        <v>0</v>
      </c>
      <c r="BO18" s="42">
        <f t="shared" si="27"/>
        <v>0</v>
      </c>
      <c r="BP18" s="42">
        <f t="shared" si="28"/>
        <v>0</v>
      </c>
      <c r="BQ18" s="42">
        <f t="shared" si="29"/>
        <v>0</v>
      </c>
      <c r="BR18" s="71"/>
      <c r="BS18" s="42">
        <f t="shared" si="31"/>
        <v>0</v>
      </c>
      <c r="BT18" s="42">
        <f t="shared" si="32"/>
        <v>0</v>
      </c>
      <c r="BU18" s="42">
        <f t="shared" si="33"/>
        <v>0</v>
      </c>
      <c r="BV18" s="42">
        <f t="shared" si="34"/>
        <v>0</v>
      </c>
      <c r="BX18" s="42" t="str">
        <f>'Team Grid'!BC18</f>
        <v/>
      </c>
      <c r="BY18" s="42" t="str">
        <f>'Team Grid'!BD18</f>
        <v/>
      </c>
      <c r="BZ18" s="42" t="str">
        <f>'Team Grid'!BE18</f>
        <v/>
      </c>
      <c r="CA18" s="42" t="str">
        <f>'Team Grid'!BF18</f>
        <v/>
      </c>
      <c r="CB18" s="42" t="str">
        <f>'Team Grid'!BG18</f>
        <v/>
      </c>
      <c r="CC18" s="42" t="str">
        <f>'Team Grid'!BH18</f>
        <v/>
      </c>
      <c r="CD18" s="42" t="str">
        <f>'Team Grid'!BI18</f>
        <v/>
      </c>
      <c r="CE18" s="42" t="str">
        <f>'Team Grid'!BJ18</f>
        <v/>
      </c>
      <c r="CF18" s="42" t="str">
        <f>'Team Grid'!BK18</f>
        <v/>
      </c>
      <c r="CG18" s="42" t="str">
        <f>'Team Grid'!BL18</f>
        <v/>
      </c>
      <c r="CH18" s="42" t="str">
        <f>'Team Grid'!BM18</f>
        <v/>
      </c>
      <c r="CI18" s="42" t="str">
        <f>'Team Grid'!BN18</f>
        <v/>
      </c>
      <c r="CJ18" s="42" t="str">
        <f>'Team Grid'!BO18</f>
        <v/>
      </c>
      <c r="CK18" s="42" t="str">
        <f>'Team Grid'!BP18</f>
        <v/>
      </c>
      <c r="CL18" s="42" t="str">
        <f>'Team Grid'!BQ18</f>
        <v/>
      </c>
      <c r="CM18" s="42" t="str">
        <f>'Team Grid'!BR18</f>
        <v/>
      </c>
      <c r="CN18" s="42" t="str">
        <f>'Team Grid'!BS18</f>
        <v/>
      </c>
      <c r="CO18" s="42" t="str">
        <f>'Team Grid'!BT18</f>
        <v/>
      </c>
      <c r="CP18" s="42" t="str">
        <f>'Team Grid'!BU18</f>
        <v/>
      </c>
      <c r="CQ18" s="42" t="str">
        <f>'Team Grid'!BV18</f>
        <v/>
      </c>
      <c r="CR18" s="42" t="str">
        <f>'Team Grid'!BW18</f>
        <v/>
      </c>
      <c r="CS18" s="42" t="str">
        <f>'Team Grid'!BX18</f>
        <v/>
      </c>
      <c r="CT18" s="42" t="str">
        <f>'Team Grid'!BY18</f>
        <v/>
      </c>
      <c r="CU18" s="42" t="str">
        <f>'Team Grid'!BZ18</f>
        <v/>
      </c>
      <c r="CV18" s="42" t="str">
        <f>'Team Grid'!CA18</f>
        <v/>
      </c>
      <c r="CW18" s="42" t="str">
        <f>'Team Grid'!CB18</f>
        <v/>
      </c>
      <c r="CX18" s="42" t="str">
        <f>'Team Grid'!CC18</f>
        <v/>
      </c>
      <c r="CY18" s="42" t="str">
        <f>'Team Grid'!CD18</f>
        <v/>
      </c>
      <c r="CZ18" s="42" t="str">
        <f>'Team Grid'!CE18</f>
        <v/>
      </c>
      <c r="DA18" s="42" t="str">
        <f>'Team Grid'!CF18</f>
        <v/>
      </c>
      <c r="DB18" s="42" t="str">
        <f>'Team Grid'!CG18</f>
        <v/>
      </c>
      <c r="DC18" s="42" t="str">
        <f>'Team Grid'!CH18</f>
        <v/>
      </c>
      <c r="DD18" s="42" t="str">
        <f>'Team Grid'!CI18</f>
        <v/>
      </c>
      <c r="DE18" s="42" t="str">
        <f>'Team Grid'!CJ18</f>
        <v/>
      </c>
    </row>
    <row r="19" spans="1:109" x14ac:dyDescent="0.45">
      <c r="A19" s="66"/>
      <c r="T19" s="65"/>
      <c r="Y19" s="52">
        <v>2</v>
      </c>
      <c r="Z19" s="52" t="s">
        <v>14</v>
      </c>
      <c r="AA19" s="52" t="s">
        <v>43</v>
      </c>
      <c r="AB19" s="52">
        <f t="shared" si="36"/>
        <v>0</v>
      </c>
      <c r="AC19" s="52">
        <f>IF($AA19=AC$3,COUNTIFS(Data_Table_1[Theme],$Z19,Data_Table_1[Theme Ranking],"&gt;="&amp;VLOOKUP($E$3,Theme_Ranges[],2,0),Data_Table_1[Theme Ranking],"&lt;="&amp;VLOOKUP($E$3,Theme_Ranges[],3,0)),0)</f>
        <v>0</v>
      </c>
      <c r="AD19" s="52">
        <f>IF($AA19=AD$3,COUNTIFS(Data_Table_1[Theme],$Z19,Data_Table_1[Theme Ranking],"&gt;="&amp;VLOOKUP($E$3,Theme_Ranges[],2,0),Data_Table_1[Theme Ranking],"&lt;="&amp;VLOOKUP($E$3,Theme_Ranges[],3,0)),0)</f>
        <v>0</v>
      </c>
      <c r="AE19" s="52">
        <f>IF($AA19=AE$3,COUNTIFS(Data_Table_1[Theme],$Z19,Data_Table_1[Theme Ranking],"&gt;="&amp;VLOOKUP($E$3,Theme_Ranges[],2,0),Data_Table_1[Theme Ranking],"&lt;="&amp;VLOOKUP($E$3,Theme_Ranges[],3,0)),0)</f>
        <v>0</v>
      </c>
      <c r="AF19" s="52">
        <f>IF($AA19=AF$3,COUNTIFS(Data_Table_1[Theme],$Z19,Data_Table_1[Theme Ranking],"&gt;="&amp;VLOOKUP($E$3,Theme_Ranges[],2,0),Data_Table_1[Theme Ranking],"&lt;="&amp;VLOOKUP($E$3,Theme_Ranges[],3,0)),0)</f>
        <v>0</v>
      </c>
      <c r="AH19" s="52" t="str">
        <v>Woo</v>
      </c>
      <c r="AI19" s="52" t="str">
        <v>Influencing</v>
      </c>
      <c r="AJ19" s="52">
        <v>0</v>
      </c>
      <c r="AK19" s="52" t="e">
        <f t="shared" si="0"/>
        <v>#N/A</v>
      </c>
      <c r="AL19" s="52" t="e">
        <f t="shared" si="1"/>
        <v>#N/A</v>
      </c>
      <c r="AM19" s="52" t="e">
        <f t="shared" si="2"/>
        <v>#N/A</v>
      </c>
      <c r="AN19" s="52" t="e">
        <f t="shared" si="3"/>
        <v>#N/A</v>
      </c>
      <c r="AP19" s="52" t="str">
        <v>Significance</v>
      </c>
      <c r="AQ19" s="52" t="str">
        <v>Influencing</v>
      </c>
      <c r="AR19" s="52">
        <v>0</v>
      </c>
      <c r="AT19" s="52" t="str">
        <f t="shared" si="5"/>
        <v>Influencing</v>
      </c>
      <c r="AU19" s="52" t="str">
        <f t="shared" si="6"/>
        <v>Significance</v>
      </c>
      <c r="AV19" s="52">
        <f t="shared" si="7"/>
        <v>0</v>
      </c>
      <c r="AX19" s="5">
        <f>VLOOKUP($AY$8,Theme_Ranges[],2,0)</f>
        <v>1</v>
      </c>
      <c r="AY19" s="5">
        <f>VLOOKUP($AY$8,Theme_Ranges[],3,0)</f>
        <v>5</v>
      </c>
      <c r="AZ19" s="42">
        <f>'Team Grid'!AW19</f>
        <v>0</v>
      </c>
      <c r="BA19" s="42">
        <f t="shared" si="18"/>
        <v>0</v>
      </c>
      <c r="BB19" s="42">
        <f t="shared" si="19"/>
        <v>0</v>
      </c>
      <c r="BC19" s="42">
        <f t="shared" si="20"/>
        <v>0</v>
      </c>
      <c r="BD19" s="42">
        <f t="shared" si="21"/>
        <v>0</v>
      </c>
      <c r="BE19" s="71"/>
      <c r="BF19" s="42">
        <f t="shared" si="22"/>
        <v>0</v>
      </c>
      <c r="BG19" s="42">
        <f t="shared" si="23"/>
        <v>0</v>
      </c>
      <c r="BH19" s="42">
        <f t="shared" si="24"/>
        <v>0</v>
      </c>
      <c r="BI19" s="42">
        <f t="shared" si="25"/>
        <v>0</v>
      </c>
      <c r="BJ19" s="71"/>
      <c r="BK19" s="5">
        <v>1</v>
      </c>
      <c r="BL19" s="5">
        <v>5</v>
      </c>
      <c r="BM19" s="42">
        <f t="shared" si="30"/>
        <v>0</v>
      </c>
      <c r="BN19" s="42">
        <f t="shared" si="26"/>
        <v>0</v>
      </c>
      <c r="BO19" s="42">
        <f t="shared" si="27"/>
        <v>0</v>
      </c>
      <c r="BP19" s="42">
        <f t="shared" si="28"/>
        <v>0</v>
      </c>
      <c r="BQ19" s="42">
        <f t="shared" si="29"/>
        <v>0</v>
      </c>
      <c r="BR19" s="71"/>
      <c r="BS19" s="42">
        <f t="shared" si="31"/>
        <v>0</v>
      </c>
      <c r="BT19" s="42">
        <f t="shared" si="32"/>
        <v>0</v>
      </c>
      <c r="BU19" s="42">
        <f t="shared" si="33"/>
        <v>0</v>
      </c>
      <c r="BV19" s="42">
        <f t="shared" si="34"/>
        <v>0</v>
      </c>
      <c r="BX19" s="42" t="str">
        <f>'Team Grid'!BC19</f>
        <v/>
      </c>
      <c r="BY19" s="42" t="str">
        <f>'Team Grid'!BD19</f>
        <v/>
      </c>
      <c r="BZ19" s="42" t="str">
        <f>'Team Grid'!BE19</f>
        <v/>
      </c>
      <c r="CA19" s="42" t="str">
        <f>'Team Grid'!BF19</f>
        <v/>
      </c>
      <c r="CB19" s="42" t="str">
        <f>'Team Grid'!BG19</f>
        <v/>
      </c>
      <c r="CC19" s="42" t="str">
        <f>'Team Grid'!BH19</f>
        <v/>
      </c>
      <c r="CD19" s="42" t="str">
        <f>'Team Grid'!BI19</f>
        <v/>
      </c>
      <c r="CE19" s="42" t="str">
        <f>'Team Grid'!BJ19</f>
        <v/>
      </c>
      <c r="CF19" s="42" t="str">
        <f>'Team Grid'!BK19</f>
        <v/>
      </c>
      <c r="CG19" s="42" t="str">
        <f>'Team Grid'!BL19</f>
        <v/>
      </c>
      <c r="CH19" s="42" t="str">
        <f>'Team Grid'!BM19</f>
        <v/>
      </c>
      <c r="CI19" s="42" t="str">
        <f>'Team Grid'!BN19</f>
        <v/>
      </c>
      <c r="CJ19" s="42" t="str">
        <f>'Team Grid'!BO19</f>
        <v/>
      </c>
      <c r="CK19" s="42" t="str">
        <f>'Team Grid'!BP19</f>
        <v/>
      </c>
      <c r="CL19" s="42" t="str">
        <f>'Team Grid'!BQ19</f>
        <v/>
      </c>
      <c r="CM19" s="42" t="str">
        <f>'Team Grid'!BR19</f>
        <v/>
      </c>
      <c r="CN19" s="42" t="str">
        <f>'Team Grid'!BS19</f>
        <v/>
      </c>
      <c r="CO19" s="42" t="str">
        <f>'Team Grid'!BT19</f>
        <v/>
      </c>
      <c r="CP19" s="42" t="str">
        <f>'Team Grid'!BU19</f>
        <v/>
      </c>
      <c r="CQ19" s="42" t="str">
        <f>'Team Grid'!BV19</f>
        <v/>
      </c>
      <c r="CR19" s="42" t="str">
        <f>'Team Grid'!BW19</f>
        <v/>
      </c>
      <c r="CS19" s="42" t="str">
        <f>'Team Grid'!BX19</f>
        <v/>
      </c>
      <c r="CT19" s="42" t="str">
        <f>'Team Grid'!BY19</f>
        <v/>
      </c>
      <c r="CU19" s="42" t="str">
        <f>'Team Grid'!BZ19</f>
        <v/>
      </c>
      <c r="CV19" s="42" t="str">
        <f>'Team Grid'!CA19</f>
        <v/>
      </c>
      <c r="CW19" s="42" t="str">
        <f>'Team Grid'!CB19</f>
        <v/>
      </c>
      <c r="CX19" s="42" t="str">
        <f>'Team Grid'!CC19</f>
        <v/>
      </c>
      <c r="CY19" s="42" t="str">
        <f>'Team Grid'!CD19</f>
        <v/>
      </c>
      <c r="CZ19" s="42" t="str">
        <f>'Team Grid'!CE19</f>
        <v/>
      </c>
      <c r="DA19" s="42" t="str">
        <f>'Team Grid'!CF19</f>
        <v/>
      </c>
      <c r="DB19" s="42" t="str">
        <f>'Team Grid'!CG19</f>
        <v/>
      </c>
      <c r="DC19" s="42" t="str">
        <f>'Team Grid'!CH19</f>
        <v/>
      </c>
      <c r="DD19" s="42" t="str">
        <f>'Team Grid'!CI19</f>
        <v/>
      </c>
      <c r="DE19" s="42" t="str">
        <f>'Team Grid'!CJ19</f>
        <v/>
      </c>
    </row>
    <row r="20" spans="1:109" x14ac:dyDescent="0.45">
      <c r="A20" s="66"/>
      <c r="T20" s="65"/>
      <c r="Y20" s="52">
        <v>2</v>
      </c>
      <c r="Z20" s="52" t="s">
        <v>35</v>
      </c>
      <c r="AA20" s="52" t="s">
        <v>43</v>
      </c>
      <c r="AB20" s="52">
        <f t="shared" si="36"/>
        <v>0</v>
      </c>
      <c r="AC20" s="52">
        <f>IF($AA20=AC$3,COUNTIFS(Data_Table_1[Theme],$Z20,Data_Table_1[Theme Ranking],"&gt;="&amp;VLOOKUP($E$3,Theme_Ranges[],2,0),Data_Table_1[Theme Ranking],"&lt;="&amp;VLOOKUP($E$3,Theme_Ranges[],3,0)),0)</f>
        <v>0</v>
      </c>
      <c r="AD20" s="52">
        <f>IF($AA20=AD$3,COUNTIFS(Data_Table_1[Theme],$Z20,Data_Table_1[Theme Ranking],"&gt;="&amp;VLOOKUP($E$3,Theme_Ranges[],2,0),Data_Table_1[Theme Ranking],"&lt;="&amp;VLOOKUP($E$3,Theme_Ranges[],3,0)),0)</f>
        <v>0</v>
      </c>
      <c r="AE20" s="52">
        <f>IF($AA20=AE$3,COUNTIFS(Data_Table_1[Theme],$Z20,Data_Table_1[Theme Ranking],"&gt;="&amp;VLOOKUP($E$3,Theme_Ranges[],2,0),Data_Table_1[Theme Ranking],"&lt;="&amp;VLOOKUP($E$3,Theme_Ranges[],3,0)),0)</f>
        <v>0</v>
      </c>
      <c r="AF20" s="52">
        <f>IF($AA20=AF$3,COUNTIFS(Data_Table_1[Theme],$Z20,Data_Table_1[Theme Ranking],"&gt;="&amp;VLOOKUP($E$3,Theme_Ranges[],2,0),Data_Table_1[Theme Ranking],"&lt;="&amp;VLOOKUP($E$3,Theme_Ranges[],3,0)),0)</f>
        <v>0</v>
      </c>
      <c r="AH20" s="52" t="str">
        <v>Adaptability</v>
      </c>
      <c r="AI20" s="52" t="str">
        <v>Relationship</v>
      </c>
      <c r="AJ20" s="52">
        <v>0</v>
      </c>
      <c r="AK20" s="52" t="e">
        <f t="shared" si="0"/>
        <v>#N/A</v>
      </c>
      <c r="AL20" s="52" t="e">
        <f t="shared" si="1"/>
        <v>#N/A</v>
      </c>
      <c r="AM20" s="52" t="e">
        <f t="shared" si="2"/>
        <v>#N/A</v>
      </c>
      <c r="AN20" s="52" t="e">
        <f t="shared" si="3"/>
        <v>#N/A</v>
      </c>
      <c r="AP20" s="52" t="str">
        <v>Woo</v>
      </c>
      <c r="AQ20" s="52" t="str">
        <v>Influencing</v>
      </c>
      <c r="AR20" s="52">
        <v>0</v>
      </c>
      <c r="AT20" s="52" t="str">
        <f t="shared" si="5"/>
        <v>Influencing</v>
      </c>
      <c r="AU20" s="52" t="str">
        <f t="shared" si="6"/>
        <v>Woo</v>
      </c>
      <c r="AV20" s="52">
        <f t="shared" si="7"/>
        <v>0</v>
      </c>
      <c r="AX20" s="5">
        <f>VLOOKUP($AY$8,Theme_Ranges[],2,0)</f>
        <v>1</v>
      </c>
      <c r="AY20" s="5">
        <f>VLOOKUP($AY$8,Theme_Ranges[],3,0)</f>
        <v>5</v>
      </c>
      <c r="AZ20" s="42">
        <f>'Team Grid'!AW20</f>
        <v>0</v>
      </c>
      <c r="BA20" s="42">
        <f t="shared" si="18"/>
        <v>0</v>
      </c>
      <c r="BB20" s="42">
        <f t="shared" si="19"/>
        <v>0</v>
      </c>
      <c r="BC20" s="42">
        <f t="shared" si="20"/>
        <v>0</v>
      </c>
      <c r="BD20" s="42">
        <f t="shared" si="21"/>
        <v>0</v>
      </c>
      <c r="BE20" s="71"/>
      <c r="BF20" s="42">
        <f t="shared" si="22"/>
        <v>0</v>
      </c>
      <c r="BG20" s="42">
        <f t="shared" si="23"/>
        <v>0</v>
      </c>
      <c r="BH20" s="42">
        <f t="shared" si="24"/>
        <v>0</v>
      </c>
      <c r="BI20" s="42">
        <f t="shared" si="25"/>
        <v>0</v>
      </c>
      <c r="BJ20" s="71"/>
      <c r="BK20" s="5">
        <v>1</v>
      </c>
      <c r="BL20" s="5">
        <v>5</v>
      </c>
      <c r="BM20" s="42">
        <f t="shared" si="30"/>
        <v>0</v>
      </c>
      <c r="BN20" s="42">
        <f t="shared" si="26"/>
        <v>0</v>
      </c>
      <c r="BO20" s="42">
        <f t="shared" si="27"/>
        <v>0</v>
      </c>
      <c r="BP20" s="42">
        <f t="shared" si="28"/>
        <v>0</v>
      </c>
      <c r="BQ20" s="42">
        <f t="shared" si="29"/>
        <v>0</v>
      </c>
      <c r="BR20" s="71"/>
      <c r="BS20" s="42">
        <f t="shared" si="31"/>
        <v>0</v>
      </c>
      <c r="BT20" s="42">
        <f t="shared" si="32"/>
        <v>0</v>
      </c>
      <c r="BU20" s="42">
        <f t="shared" si="33"/>
        <v>0</v>
      </c>
      <c r="BV20" s="42">
        <f t="shared" si="34"/>
        <v>0</v>
      </c>
      <c r="BX20" s="42" t="str">
        <f>'Team Grid'!BC20</f>
        <v/>
      </c>
      <c r="BY20" s="42" t="str">
        <f>'Team Grid'!BD20</f>
        <v/>
      </c>
      <c r="BZ20" s="42" t="str">
        <f>'Team Grid'!BE20</f>
        <v/>
      </c>
      <c r="CA20" s="42" t="str">
        <f>'Team Grid'!BF20</f>
        <v/>
      </c>
      <c r="CB20" s="42" t="str">
        <f>'Team Grid'!BG20</f>
        <v/>
      </c>
      <c r="CC20" s="42" t="str">
        <f>'Team Grid'!BH20</f>
        <v/>
      </c>
      <c r="CD20" s="42" t="str">
        <f>'Team Grid'!BI20</f>
        <v/>
      </c>
      <c r="CE20" s="42" t="str">
        <f>'Team Grid'!BJ20</f>
        <v/>
      </c>
      <c r="CF20" s="42" t="str">
        <f>'Team Grid'!BK20</f>
        <v/>
      </c>
      <c r="CG20" s="42" t="str">
        <f>'Team Grid'!BL20</f>
        <v/>
      </c>
      <c r="CH20" s="42" t="str">
        <f>'Team Grid'!BM20</f>
        <v/>
      </c>
      <c r="CI20" s="42" t="str">
        <f>'Team Grid'!BN20</f>
        <v/>
      </c>
      <c r="CJ20" s="42" t="str">
        <f>'Team Grid'!BO20</f>
        <v/>
      </c>
      <c r="CK20" s="42" t="str">
        <f>'Team Grid'!BP20</f>
        <v/>
      </c>
      <c r="CL20" s="42" t="str">
        <f>'Team Grid'!BQ20</f>
        <v/>
      </c>
      <c r="CM20" s="42" t="str">
        <f>'Team Grid'!BR20</f>
        <v/>
      </c>
      <c r="CN20" s="42" t="str">
        <f>'Team Grid'!BS20</f>
        <v/>
      </c>
      <c r="CO20" s="42" t="str">
        <f>'Team Grid'!BT20</f>
        <v/>
      </c>
      <c r="CP20" s="42" t="str">
        <f>'Team Grid'!BU20</f>
        <v/>
      </c>
      <c r="CQ20" s="42" t="str">
        <f>'Team Grid'!BV20</f>
        <v/>
      </c>
      <c r="CR20" s="42" t="str">
        <f>'Team Grid'!BW20</f>
        <v/>
      </c>
      <c r="CS20" s="42" t="str">
        <f>'Team Grid'!BX20</f>
        <v/>
      </c>
      <c r="CT20" s="42" t="str">
        <f>'Team Grid'!BY20</f>
        <v/>
      </c>
      <c r="CU20" s="42" t="str">
        <f>'Team Grid'!BZ20</f>
        <v/>
      </c>
      <c r="CV20" s="42" t="str">
        <f>'Team Grid'!CA20</f>
        <v/>
      </c>
      <c r="CW20" s="42" t="str">
        <f>'Team Grid'!CB20</f>
        <v/>
      </c>
      <c r="CX20" s="42" t="str">
        <f>'Team Grid'!CC20</f>
        <v/>
      </c>
      <c r="CY20" s="42" t="str">
        <f>'Team Grid'!CD20</f>
        <v/>
      </c>
      <c r="CZ20" s="42" t="str">
        <f>'Team Grid'!CE20</f>
        <v/>
      </c>
      <c r="DA20" s="42" t="str">
        <f>'Team Grid'!CF20</f>
        <v/>
      </c>
      <c r="DB20" s="42" t="str">
        <f>'Team Grid'!CG20</f>
        <v/>
      </c>
      <c r="DC20" s="42" t="str">
        <f>'Team Grid'!CH20</f>
        <v/>
      </c>
      <c r="DD20" s="42" t="str">
        <f>'Team Grid'!CI20</f>
        <v/>
      </c>
      <c r="DE20" s="42" t="str">
        <f>'Team Grid'!CJ20</f>
        <v/>
      </c>
    </row>
    <row r="21" spans="1:109" x14ac:dyDescent="0.45">
      <c r="A21" s="66"/>
      <c r="T21" s="65"/>
      <c r="Y21" s="52">
        <v>2</v>
      </c>
      <c r="Z21" s="52" t="s">
        <v>5</v>
      </c>
      <c r="AA21" s="52" t="s">
        <v>43</v>
      </c>
      <c r="AB21" s="52">
        <f t="shared" si="36"/>
        <v>0</v>
      </c>
      <c r="AC21" s="52">
        <f>IF($AA21=AC$3,COUNTIFS(Data_Table_1[Theme],$Z21,Data_Table_1[Theme Ranking],"&gt;="&amp;VLOOKUP($E$3,Theme_Ranges[],2,0),Data_Table_1[Theme Ranking],"&lt;="&amp;VLOOKUP($E$3,Theme_Ranges[],3,0)),0)</f>
        <v>0</v>
      </c>
      <c r="AD21" s="52">
        <f>IF($AA21=AD$3,COUNTIFS(Data_Table_1[Theme],$Z21,Data_Table_1[Theme Ranking],"&gt;="&amp;VLOOKUP($E$3,Theme_Ranges[],2,0),Data_Table_1[Theme Ranking],"&lt;="&amp;VLOOKUP($E$3,Theme_Ranges[],3,0)),0)</f>
        <v>0</v>
      </c>
      <c r="AE21" s="52">
        <f>IF($AA21=AE$3,COUNTIFS(Data_Table_1[Theme],$Z21,Data_Table_1[Theme Ranking],"&gt;="&amp;VLOOKUP($E$3,Theme_Ranges[],2,0),Data_Table_1[Theme Ranking],"&lt;="&amp;VLOOKUP($E$3,Theme_Ranges[],3,0)),0)</f>
        <v>0</v>
      </c>
      <c r="AF21" s="52">
        <f>IF($AA21=AF$3,COUNTIFS(Data_Table_1[Theme],$Z21,Data_Table_1[Theme Ranking],"&gt;="&amp;VLOOKUP($E$3,Theme_Ranges[],2,0),Data_Table_1[Theme Ranking],"&lt;="&amp;VLOOKUP($E$3,Theme_Ranges[],3,0)),0)</f>
        <v>0</v>
      </c>
      <c r="AH21" s="52" t="str">
        <v>Connectedness</v>
      </c>
      <c r="AI21" s="52" t="str">
        <v>Relationship</v>
      </c>
      <c r="AJ21" s="52">
        <v>0</v>
      </c>
      <c r="AK21" s="52" t="e">
        <f t="shared" si="0"/>
        <v>#N/A</v>
      </c>
      <c r="AL21" s="52" t="e">
        <f t="shared" si="1"/>
        <v>#N/A</v>
      </c>
      <c r="AM21" s="52" t="e">
        <f t="shared" si="2"/>
        <v>#N/A</v>
      </c>
      <c r="AN21" s="52" t="e">
        <f t="shared" si="3"/>
        <v>#N/A</v>
      </c>
      <c r="AP21" s="52" t="str">
        <v>Adaptability</v>
      </c>
      <c r="AQ21" s="52" t="str">
        <v>Relationship</v>
      </c>
      <c r="AR21" s="52">
        <v>0</v>
      </c>
      <c r="AT21" s="52" t="str">
        <f t="shared" si="5"/>
        <v>Relationship</v>
      </c>
      <c r="AU21" s="52" t="str">
        <f t="shared" si="6"/>
        <v>Adaptability</v>
      </c>
      <c r="AV21" s="52">
        <f t="shared" si="7"/>
        <v>0</v>
      </c>
      <c r="AX21" s="5">
        <f>VLOOKUP($AY$8,Theme_Ranges[],2,0)</f>
        <v>1</v>
      </c>
      <c r="AY21" s="5">
        <f>VLOOKUP($AY$8,Theme_Ranges[],3,0)</f>
        <v>5</v>
      </c>
      <c r="AZ21" s="42">
        <f>'Team Grid'!AW21</f>
        <v>0</v>
      </c>
      <c r="BA21" s="42">
        <f t="shared" si="18"/>
        <v>0</v>
      </c>
      <c r="BB21" s="42">
        <f t="shared" si="19"/>
        <v>0</v>
      </c>
      <c r="BC21" s="42">
        <f t="shared" si="20"/>
        <v>0</v>
      </c>
      <c r="BD21" s="42">
        <f t="shared" si="21"/>
        <v>0</v>
      </c>
      <c r="BE21" s="71"/>
      <c r="BF21" s="42">
        <f t="shared" si="22"/>
        <v>0</v>
      </c>
      <c r="BG21" s="42">
        <f t="shared" si="23"/>
        <v>0</v>
      </c>
      <c r="BH21" s="42">
        <f t="shared" si="24"/>
        <v>0</v>
      </c>
      <c r="BI21" s="42">
        <f t="shared" si="25"/>
        <v>0</v>
      </c>
      <c r="BJ21" s="71"/>
      <c r="BK21" s="5">
        <v>1</v>
      </c>
      <c r="BL21" s="5">
        <v>5</v>
      </c>
      <c r="BM21" s="42">
        <f t="shared" si="30"/>
        <v>0</v>
      </c>
      <c r="BN21" s="42">
        <f t="shared" si="26"/>
        <v>0</v>
      </c>
      <c r="BO21" s="42">
        <f t="shared" si="27"/>
        <v>0</v>
      </c>
      <c r="BP21" s="42">
        <f t="shared" si="28"/>
        <v>0</v>
      </c>
      <c r="BQ21" s="42">
        <f t="shared" si="29"/>
        <v>0</v>
      </c>
      <c r="BR21" s="71"/>
      <c r="BS21" s="42">
        <f t="shared" si="31"/>
        <v>0</v>
      </c>
      <c r="BT21" s="42">
        <f t="shared" si="32"/>
        <v>0</v>
      </c>
      <c r="BU21" s="42">
        <f t="shared" si="33"/>
        <v>0</v>
      </c>
      <c r="BV21" s="42">
        <f t="shared" si="34"/>
        <v>0</v>
      </c>
      <c r="BX21" s="42" t="str">
        <f>'Team Grid'!BC21</f>
        <v/>
      </c>
      <c r="BY21" s="42" t="str">
        <f>'Team Grid'!BD21</f>
        <v/>
      </c>
      <c r="BZ21" s="42" t="str">
        <f>'Team Grid'!BE21</f>
        <v/>
      </c>
      <c r="CA21" s="42" t="str">
        <f>'Team Grid'!BF21</f>
        <v/>
      </c>
      <c r="CB21" s="42" t="str">
        <f>'Team Grid'!BG21</f>
        <v/>
      </c>
      <c r="CC21" s="42" t="str">
        <f>'Team Grid'!BH21</f>
        <v/>
      </c>
      <c r="CD21" s="42" t="str">
        <f>'Team Grid'!BI21</f>
        <v/>
      </c>
      <c r="CE21" s="42" t="str">
        <f>'Team Grid'!BJ21</f>
        <v/>
      </c>
      <c r="CF21" s="42" t="str">
        <f>'Team Grid'!BK21</f>
        <v/>
      </c>
      <c r="CG21" s="42" t="str">
        <f>'Team Grid'!BL21</f>
        <v/>
      </c>
      <c r="CH21" s="42" t="str">
        <f>'Team Grid'!BM21</f>
        <v/>
      </c>
      <c r="CI21" s="42" t="str">
        <f>'Team Grid'!BN21</f>
        <v/>
      </c>
      <c r="CJ21" s="42" t="str">
        <f>'Team Grid'!BO21</f>
        <v/>
      </c>
      <c r="CK21" s="42" t="str">
        <f>'Team Grid'!BP21</f>
        <v/>
      </c>
      <c r="CL21" s="42" t="str">
        <f>'Team Grid'!BQ21</f>
        <v/>
      </c>
      <c r="CM21" s="42" t="str">
        <f>'Team Grid'!BR21</f>
        <v/>
      </c>
      <c r="CN21" s="42" t="str">
        <f>'Team Grid'!BS21</f>
        <v/>
      </c>
      <c r="CO21" s="42" t="str">
        <f>'Team Grid'!BT21</f>
        <v/>
      </c>
      <c r="CP21" s="42" t="str">
        <f>'Team Grid'!BU21</f>
        <v/>
      </c>
      <c r="CQ21" s="42" t="str">
        <f>'Team Grid'!BV21</f>
        <v/>
      </c>
      <c r="CR21" s="42" t="str">
        <f>'Team Grid'!BW21</f>
        <v/>
      </c>
      <c r="CS21" s="42" t="str">
        <f>'Team Grid'!BX21</f>
        <v/>
      </c>
      <c r="CT21" s="42" t="str">
        <f>'Team Grid'!BY21</f>
        <v/>
      </c>
      <c r="CU21" s="42" t="str">
        <f>'Team Grid'!BZ21</f>
        <v/>
      </c>
      <c r="CV21" s="42" t="str">
        <f>'Team Grid'!CA21</f>
        <v/>
      </c>
      <c r="CW21" s="42" t="str">
        <f>'Team Grid'!CB21</f>
        <v/>
      </c>
      <c r="CX21" s="42" t="str">
        <f>'Team Grid'!CC21</f>
        <v/>
      </c>
      <c r="CY21" s="42" t="str">
        <f>'Team Grid'!CD21</f>
        <v/>
      </c>
      <c r="CZ21" s="42" t="str">
        <f>'Team Grid'!CE21</f>
        <v/>
      </c>
      <c r="DA21" s="42" t="str">
        <f>'Team Grid'!CF21</f>
        <v/>
      </c>
      <c r="DB21" s="42" t="str">
        <f>'Team Grid'!CG21</f>
        <v/>
      </c>
      <c r="DC21" s="42" t="str">
        <f>'Team Grid'!CH21</f>
        <v/>
      </c>
      <c r="DD21" s="42" t="str">
        <f>'Team Grid'!CI21</f>
        <v/>
      </c>
      <c r="DE21" s="42" t="str">
        <f>'Team Grid'!CJ21</f>
        <v/>
      </c>
    </row>
    <row r="22" spans="1:109" x14ac:dyDescent="0.45">
      <c r="A22" s="66"/>
      <c r="T22" s="65"/>
      <c r="Y22" s="60">
        <v>2</v>
      </c>
      <c r="AA22" s="52" t="s">
        <v>43</v>
      </c>
      <c r="AH22" s="52" t="str">
        <v>Developer</v>
      </c>
      <c r="AI22" s="52" t="str">
        <v>Relationship</v>
      </c>
      <c r="AJ22" s="52">
        <v>0</v>
      </c>
      <c r="AK22" s="52" t="e">
        <f t="shared" si="0"/>
        <v>#N/A</v>
      </c>
      <c r="AL22" s="52" t="e">
        <f t="shared" si="1"/>
        <v>#N/A</v>
      </c>
      <c r="AM22" s="52" t="e">
        <f t="shared" si="2"/>
        <v>#N/A</v>
      </c>
      <c r="AN22" s="52" t="e">
        <f t="shared" si="3"/>
        <v>#N/A</v>
      </c>
      <c r="AP22" s="52" t="str">
        <v>Connectedness</v>
      </c>
      <c r="AQ22" s="52" t="str">
        <v>Relationship</v>
      </c>
      <c r="AR22" s="52">
        <v>0</v>
      </c>
      <c r="AT22" s="52" t="str">
        <f t="shared" si="5"/>
        <v>Relationship</v>
      </c>
      <c r="AU22" s="52" t="str">
        <f t="shared" si="6"/>
        <v>Connectedness</v>
      </c>
      <c r="AV22" s="52">
        <f t="shared" si="7"/>
        <v>0</v>
      </c>
      <c r="AX22" s="5">
        <f>VLOOKUP($AY$8,Theme_Ranges[],2,0)</f>
        <v>1</v>
      </c>
      <c r="AY22" s="5">
        <f>VLOOKUP($AY$8,Theme_Ranges[],3,0)</f>
        <v>5</v>
      </c>
      <c r="AZ22" s="42">
        <f>'Team Grid'!AW22</f>
        <v>0</v>
      </c>
      <c r="BA22" s="42">
        <f t="shared" si="18"/>
        <v>0</v>
      </c>
      <c r="BB22" s="42">
        <f t="shared" si="19"/>
        <v>0</v>
      </c>
      <c r="BC22" s="42">
        <f t="shared" si="20"/>
        <v>0</v>
      </c>
      <c r="BD22" s="42">
        <f t="shared" si="21"/>
        <v>0</v>
      </c>
      <c r="BE22" s="71"/>
      <c r="BF22" s="42">
        <f t="shared" si="22"/>
        <v>0</v>
      </c>
      <c r="BG22" s="42">
        <f t="shared" si="23"/>
        <v>0</v>
      </c>
      <c r="BH22" s="42">
        <f t="shared" si="24"/>
        <v>0</v>
      </c>
      <c r="BI22" s="42">
        <f t="shared" si="25"/>
        <v>0</v>
      </c>
      <c r="BJ22" s="71"/>
      <c r="BK22" s="5">
        <v>1</v>
      </c>
      <c r="BL22" s="5">
        <v>5</v>
      </c>
      <c r="BM22" s="42">
        <f t="shared" si="30"/>
        <v>0</v>
      </c>
      <c r="BN22" s="42">
        <f t="shared" si="26"/>
        <v>0</v>
      </c>
      <c r="BO22" s="42">
        <f t="shared" si="27"/>
        <v>0</v>
      </c>
      <c r="BP22" s="42">
        <f t="shared" si="28"/>
        <v>0</v>
      </c>
      <c r="BQ22" s="42">
        <f t="shared" si="29"/>
        <v>0</v>
      </c>
      <c r="BR22" s="71"/>
      <c r="BS22" s="42">
        <f t="shared" si="31"/>
        <v>0</v>
      </c>
      <c r="BT22" s="42">
        <f t="shared" si="32"/>
        <v>0</v>
      </c>
      <c r="BU22" s="42">
        <f t="shared" si="33"/>
        <v>0</v>
      </c>
      <c r="BV22" s="42">
        <f t="shared" si="34"/>
        <v>0</v>
      </c>
      <c r="BX22" s="42" t="str">
        <f>'Team Grid'!BC22</f>
        <v/>
      </c>
      <c r="BY22" s="42" t="str">
        <f>'Team Grid'!BD22</f>
        <v/>
      </c>
      <c r="BZ22" s="42" t="str">
        <f>'Team Grid'!BE22</f>
        <v/>
      </c>
      <c r="CA22" s="42" t="str">
        <f>'Team Grid'!BF22</f>
        <v/>
      </c>
      <c r="CB22" s="42" t="str">
        <f>'Team Grid'!BG22</f>
        <v/>
      </c>
      <c r="CC22" s="42" t="str">
        <f>'Team Grid'!BH22</f>
        <v/>
      </c>
      <c r="CD22" s="42" t="str">
        <f>'Team Grid'!BI22</f>
        <v/>
      </c>
      <c r="CE22" s="42" t="str">
        <f>'Team Grid'!BJ22</f>
        <v/>
      </c>
      <c r="CF22" s="42" t="str">
        <f>'Team Grid'!BK22</f>
        <v/>
      </c>
      <c r="CG22" s="42" t="str">
        <f>'Team Grid'!BL22</f>
        <v/>
      </c>
      <c r="CH22" s="42" t="str">
        <f>'Team Grid'!BM22</f>
        <v/>
      </c>
      <c r="CI22" s="42" t="str">
        <f>'Team Grid'!BN22</f>
        <v/>
      </c>
      <c r="CJ22" s="42" t="str">
        <f>'Team Grid'!BO22</f>
        <v/>
      </c>
      <c r="CK22" s="42" t="str">
        <f>'Team Grid'!BP22</f>
        <v/>
      </c>
      <c r="CL22" s="42" t="str">
        <f>'Team Grid'!BQ22</f>
        <v/>
      </c>
      <c r="CM22" s="42" t="str">
        <f>'Team Grid'!BR22</f>
        <v/>
      </c>
      <c r="CN22" s="42" t="str">
        <f>'Team Grid'!BS22</f>
        <v/>
      </c>
      <c r="CO22" s="42" t="str">
        <f>'Team Grid'!BT22</f>
        <v/>
      </c>
      <c r="CP22" s="42" t="str">
        <f>'Team Grid'!BU22</f>
        <v/>
      </c>
      <c r="CQ22" s="42" t="str">
        <f>'Team Grid'!BV22</f>
        <v/>
      </c>
      <c r="CR22" s="42" t="str">
        <f>'Team Grid'!BW22</f>
        <v/>
      </c>
      <c r="CS22" s="42" t="str">
        <f>'Team Grid'!BX22</f>
        <v/>
      </c>
      <c r="CT22" s="42" t="str">
        <f>'Team Grid'!BY22</f>
        <v/>
      </c>
      <c r="CU22" s="42" t="str">
        <f>'Team Grid'!BZ22</f>
        <v/>
      </c>
      <c r="CV22" s="42" t="str">
        <f>'Team Grid'!CA22</f>
        <v/>
      </c>
      <c r="CW22" s="42" t="str">
        <f>'Team Grid'!CB22</f>
        <v/>
      </c>
      <c r="CX22" s="42" t="str">
        <f>'Team Grid'!CC22</f>
        <v/>
      </c>
      <c r="CY22" s="42" t="str">
        <f>'Team Grid'!CD22</f>
        <v/>
      </c>
      <c r="CZ22" s="42" t="str">
        <f>'Team Grid'!CE22</f>
        <v/>
      </c>
      <c r="DA22" s="42" t="str">
        <f>'Team Grid'!CF22</f>
        <v/>
      </c>
      <c r="DB22" s="42" t="str">
        <f>'Team Grid'!CG22</f>
        <v/>
      </c>
      <c r="DC22" s="42" t="str">
        <f>'Team Grid'!CH22</f>
        <v/>
      </c>
      <c r="DD22" s="42" t="str">
        <f>'Team Grid'!CI22</f>
        <v/>
      </c>
      <c r="DE22" s="42" t="str">
        <f>'Team Grid'!CJ22</f>
        <v/>
      </c>
    </row>
    <row r="23" spans="1:109" x14ac:dyDescent="0.45">
      <c r="A23" s="66"/>
      <c r="T23" s="65"/>
      <c r="Y23" s="52">
        <v>3</v>
      </c>
      <c r="Z23" s="52" t="s">
        <v>31</v>
      </c>
      <c r="AA23" s="52" t="s">
        <v>91</v>
      </c>
      <c r="AB23" s="52">
        <f t="shared" ref="AB23:AB36" si="37">SUM(AC23:AF23)</f>
        <v>0</v>
      </c>
      <c r="AC23" s="52">
        <f>IF($AA23=AC$3,COUNTIFS(Data_Table_1[Theme],$Z23,Data_Table_1[Theme Ranking],"&gt;="&amp;VLOOKUP($E$3,Theme_Ranges[],2,0),Data_Table_1[Theme Ranking],"&lt;="&amp;VLOOKUP($E$3,Theme_Ranges[],3,0)),0)</f>
        <v>0</v>
      </c>
      <c r="AD23" s="52">
        <f>IF($AA23=AD$3,COUNTIFS(Data_Table_1[Theme],$Z23,Data_Table_1[Theme Ranking],"&gt;="&amp;VLOOKUP($E$3,Theme_Ranges[],2,0),Data_Table_1[Theme Ranking],"&lt;="&amp;VLOOKUP($E$3,Theme_Ranges[],3,0)),0)</f>
        <v>0</v>
      </c>
      <c r="AE23" s="52">
        <f>IF($AA23=AE$3,COUNTIFS(Data_Table_1[Theme],$Z23,Data_Table_1[Theme Ranking],"&gt;="&amp;VLOOKUP($E$3,Theme_Ranges[],2,0),Data_Table_1[Theme Ranking],"&lt;="&amp;VLOOKUP($E$3,Theme_Ranges[],3,0)),0)</f>
        <v>0</v>
      </c>
      <c r="AF23" s="52">
        <f>IF($AA23=AF$3,COUNTIFS(Data_Table_1[Theme],$Z23,Data_Table_1[Theme Ranking],"&gt;="&amp;VLOOKUP($E$3,Theme_Ranges[],2,0),Data_Table_1[Theme Ranking],"&lt;="&amp;VLOOKUP($E$3,Theme_Ranges[],3,0)),0)</f>
        <v>0</v>
      </c>
      <c r="AH23" s="52" t="str">
        <v>Empathy</v>
      </c>
      <c r="AI23" s="52" t="str">
        <v>Relationship</v>
      </c>
      <c r="AJ23" s="52">
        <v>0</v>
      </c>
      <c r="AK23" s="52" t="e">
        <f t="shared" si="0"/>
        <v>#N/A</v>
      </c>
      <c r="AL23" s="52" t="e">
        <f t="shared" si="1"/>
        <v>#N/A</v>
      </c>
      <c r="AM23" s="52" t="e">
        <f t="shared" si="2"/>
        <v>#N/A</v>
      </c>
      <c r="AN23" s="52" t="e">
        <f t="shared" si="3"/>
        <v>#N/A</v>
      </c>
      <c r="AP23" s="52" t="str">
        <v>Developer</v>
      </c>
      <c r="AQ23" s="52" t="str">
        <v>Relationship</v>
      </c>
      <c r="AR23" s="52">
        <v>0</v>
      </c>
      <c r="AT23" s="52" t="str">
        <f t="shared" si="5"/>
        <v>Relationship</v>
      </c>
      <c r="AU23" s="52" t="str">
        <f t="shared" si="6"/>
        <v>Developer</v>
      </c>
      <c r="AV23" s="52">
        <f t="shared" si="7"/>
        <v>0</v>
      </c>
      <c r="AX23" s="5">
        <f>VLOOKUP($AY$8,Theme_Ranges[],2,0)</f>
        <v>1</v>
      </c>
      <c r="AY23" s="5">
        <f>VLOOKUP($AY$8,Theme_Ranges[],3,0)</f>
        <v>5</v>
      </c>
      <c r="AZ23" s="42">
        <f>'Team Grid'!AW23</f>
        <v>0</v>
      </c>
      <c r="BA23" s="42">
        <f t="shared" si="18"/>
        <v>0</v>
      </c>
      <c r="BB23" s="42">
        <f t="shared" si="19"/>
        <v>0</v>
      </c>
      <c r="BC23" s="42">
        <f t="shared" si="20"/>
        <v>0</v>
      </c>
      <c r="BD23" s="42">
        <f t="shared" si="21"/>
        <v>0</v>
      </c>
      <c r="BE23" s="71"/>
      <c r="BF23" s="42">
        <f t="shared" si="22"/>
        <v>0</v>
      </c>
      <c r="BG23" s="42">
        <f t="shared" si="23"/>
        <v>0</v>
      </c>
      <c r="BH23" s="42">
        <f t="shared" si="24"/>
        <v>0</v>
      </c>
      <c r="BI23" s="42">
        <f t="shared" si="25"/>
        <v>0</v>
      </c>
      <c r="BJ23" s="71"/>
      <c r="BK23" s="5">
        <v>1</v>
      </c>
      <c r="BL23" s="5">
        <v>5</v>
      </c>
      <c r="BM23" s="42">
        <f t="shared" si="30"/>
        <v>0</v>
      </c>
      <c r="BN23" s="42">
        <f t="shared" si="26"/>
        <v>0</v>
      </c>
      <c r="BO23" s="42">
        <f t="shared" si="27"/>
        <v>0</v>
      </c>
      <c r="BP23" s="42">
        <f t="shared" si="28"/>
        <v>0</v>
      </c>
      <c r="BQ23" s="42">
        <f t="shared" si="29"/>
        <v>0</v>
      </c>
      <c r="BR23" s="71"/>
      <c r="BS23" s="42">
        <f t="shared" si="31"/>
        <v>0</v>
      </c>
      <c r="BT23" s="42">
        <f t="shared" si="32"/>
        <v>0</v>
      </c>
      <c r="BU23" s="42">
        <f t="shared" si="33"/>
        <v>0</v>
      </c>
      <c r="BV23" s="42">
        <f t="shared" si="34"/>
        <v>0</v>
      </c>
      <c r="BX23" s="42" t="str">
        <f>'Team Grid'!BC23</f>
        <v/>
      </c>
      <c r="BY23" s="42" t="str">
        <f>'Team Grid'!BD23</f>
        <v/>
      </c>
      <c r="BZ23" s="42" t="str">
        <f>'Team Grid'!BE23</f>
        <v/>
      </c>
      <c r="CA23" s="42" t="str">
        <f>'Team Grid'!BF23</f>
        <v/>
      </c>
      <c r="CB23" s="42" t="str">
        <f>'Team Grid'!BG23</f>
        <v/>
      </c>
      <c r="CC23" s="42" t="str">
        <f>'Team Grid'!BH23</f>
        <v/>
      </c>
      <c r="CD23" s="42" t="str">
        <f>'Team Grid'!BI23</f>
        <v/>
      </c>
      <c r="CE23" s="42" t="str">
        <f>'Team Grid'!BJ23</f>
        <v/>
      </c>
      <c r="CF23" s="42" t="str">
        <f>'Team Grid'!BK23</f>
        <v/>
      </c>
      <c r="CG23" s="42" t="str">
        <f>'Team Grid'!BL23</f>
        <v/>
      </c>
      <c r="CH23" s="42" t="str">
        <f>'Team Grid'!BM23</f>
        <v/>
      </c>
      <c r="CI23" s="42" t="str">
        <f>'Team Grid'!BN23</f>
        <v/>
      </c>
      <c r="CJ23" s="42" t="str">
        <f>'Team Grid'!BO23</f>
        <v/>
      </c>
      <c r="CK23" s="42" t="str">
        <f>'Team Grid'!BP23</f>
        <v/>
      </c>
      <c r="CL23" s="42" t="str">
        <f>'Team Grid'!BQ23</f>
        <v/>
      </c>
      <c r="CM23" s="42" t="str">
        <f>'Team Grid'!BR23</f>
        <v/>
      </c>
      <c r="CN23" s="42" t="str">
        <f>'Team Grid'!BS23</f>
        <v/>
      </c>
      <c r="CO23" s="42" t="str">
        <f>'Team Grid'!BT23</f>
        <v/>
      </c>
      <c r="CP23" s="42" t="str">
        <f>'Team Grid'!BU23</f>
        <v/>
      </c>
      <c r="CQ23" s="42" t="str">
        <f>'Team Grid'!BV23</f>
        <v/>
      </c>
      <c r="CR23" s="42" t="str">
        <f>'Team Grid'!BW23</f>
        <v/>
      </c>
      <c r="CS23" s="42" t="str">
        <f>'Team Grid'!BX23</f>
        <v/>
      </c>
      <c r="CT23" s="42" t="str">
        <f>'Team Grid'!BY23</f>
        <v/>
      </c>
      <c r="CU23" s="42" t="str">
        <f>'Team Grid'!BZ23</f>
        <v/>
      </c>
      <c r="CV23" s="42" t="str">
        <f>'Team Grid'!CA23</f>
        <v/>
      </c>
      <c r="CW23" s="42" t="str">
        <f>'Team Grid'!CB23</f>
        <v/>
      </c>
      <c r="CX23" s="42" t="str">
        <f>'Team Grid'!CC23</f>
        <v/>
      </c>
      <c r="CY23" s="42" t="str">
        <f>'Team Grid'!CD23</f>
        <v/>
      </c>
      <c r="CZ23" s="42" t="str">
        <f>'Team Grid'!CE23</f>
        <v/>
      </c>
      <c r="DA23" s="42" t="str">
        <f>'Team Grid'!CF23</f>
        <v/>
      </c>
      <c r="DB23" s="42" t="str">
        <f>'Team Grid'!CG23</f>
        <v/>
      </c>
      <c r="DC23" s="42" t="str">
        <f>'Team Grid'!CH23</f>
        <v/>
      </c>
      <c r="DD23" s="42" t="str">
        <f>'Team Grid'!CI23</f>
        <v/>
      </c>
      <c r="DE23" s="42" t="str">
        <f>'Team Grid'!CJ23</f>
        <v/>
      </c>
    </row>
    <row r="24" spans="1:109" x14ac:dyDescent="0.45">
      <c r="A24" s="66"/>
      <c r="T24" s="65"/>
      <c r="Y24" s="52">
        <v>3</v>
      </c>
      <c r="Z24" s="52" t="s">
        <v>6</v>
      </c>
      <c r="AA24" s="52" t="s">
        <v>91</v>
      </c>
      <c r="AB24" s="52">
        <f t="shared" si="37"/>
        <v>0</v>
      </c>
      <c r="AC24" s="52">
        <f>IF($AA24=AC$3,COUNTIFS(Data_Table_1[Theme],$Z24,Data_Table_1[Theme Ranking],"&gt;="&amp;VLOOKUP($E$3,Theme_Ranges[],2,0),Data_Table_1[Theme Ranking],"&lt;="&amp;VLOOKUP($E$3,Theme_Ranges[],3,0)),0)</f>
        <v>0</v>
      </c>
      <c r="AD24" s="52">
        <f>IF($AA24=AD$3,COUNTIFS(Data_Table_1[Theme],$Z24,Data_Table_1[Theme Ranking],"&gt;="&amp;VLOOKUP($E$3,Theme_Ranges[],2,0),Data_Table_1[Theme Ranking],"&lt;="&amp;VLOOKUP($E$3,Theme_Ranges[],3,0)),0)</f>
        <v>0</v>
      </c>
      <c r="AE24" s="52">
        <f>IF($AA24=AE$3,COUNTIFS(Data_Table_1[Theme],$Z24,Data_Table_1[Theme Ranking],"&gt;="&amp;VLOOKUP($E$3,Theme_Ranges[],2,0),Data_Table_1[Theme Ranking],"&lt;="&amp;VLOOKUP($E$3,Theme_Ranges[],3,0)),0)</f>
        <v>0</v>
      </c>
      <c r="AF24" s="52">
        <f>IF($AA24=AF$3,COUNTIFS(Data_Table_1[Theme],$Z24,Data_Table_1[Theme Ranking],"&gt;="&amp;VLOOKUP($E$3,Theme_Ranges[],2,0),Data_Table_1[Theme Ranking],"&lt;="&amp;VLOOKUP($E$3,Theme_Ranges[],3,0)),0)</f>
        <v>0</v>
      </c>
      <c r="AH24" s="52" t="str">
        <v>Harmony</v>
      </c>
      <c r="AI24" s="52" t="str">
        <v>Relationship</v>
      </c>
      <c r="AJ24" s="52">
        <v>0</v>
      </c>
      <c r="AK24" s="52" t="e">
        <f t="shared" si="0"/>
        <v>#N/A</v>
      </c>
      <c r="AL24" s="52" t="e">
        <f t="shared" si="1"/>
        <v>#N/A</v>
      </c>
      <c r="AM24" s="52" t="e">
        <f t="shared" si="2"/>
        <v>#N/A</v>
      </c>
      <c r="AN24" s="52" t="e">
        <f t="shared" si="3"/>
        <v>#N/A</v>
      </c>
      <c r="AP24" s="52" t="str">
        <v>Empathy</v>
      </c>
      <c r="AQ24" s="52" t="str">
        <v>Relationship</v>
      </c>
      <c r="AR24" s="52">
        <v>0</v>
      </c>
      <c r="AT24" s="52" t="str">
        <f t="shared" si="5"/>
        <v>Relationship</v>
      </c>
      <c r="AU24" s="52" t="str">
        <f t="shared" si="6"/>
        <v>Empathy</v>
      </c>
      <c r="AV24" s="52">
        <f t="shared" si="7"/>
        <v>0</v>
      </c>
      <c r="AX24" s="5">
        <f>VLOOKUP($AY$8,Theme_Ranges[],2,0)</f>
        <v>1</v>
      </c>
      <c r="AY24" s="5">
        <f>VLOOKUP($AY$8,Theme_Ranges[],3,0)</f>
        <v>5</v>
      </c>
      <c r="AZ24" s="42">
        <f>'Team Grid'!AW24</f>
        <v>0</v>
      </c>
      <c r="BA24" s="42">
        <f t="shared" si="18"/>
        <v>0</v>
      </c>
      <c r="BB24" s="42">
        <f t="shared" si="19"/>
        <v>0</v>
      </c>
      <c r="BC24" s="42">
        <f t="shared" si="20"/>
        <v>0</v>
      </c>
      <c r="BD24" s="42">
        <f t="shared" si="21"/>
        <v>0</v>
      </c>
      <c r="BE24" s="71"/>
      <c r="BF24" s="42">
        <f t="shared" si="22"/>
        <v>0</v>
      </c>
      <c r="BG24" s="42">
        <f t="shared" si="23"/>
        <v>0</v>
      </c>
      <c r="BH24" s="42">
        <f t="shared" si="24"/>
        <v>0</v>
      </c>
      <c r="BI24" s="42">
        <f t="shared" si="25"/>
        <v>0</v>
      </c>
      <c r="BJ24" s="71"/>
      <c r="BK24" s="5">
        <v>1</v>
      </c>
      <c r="BL24" s="5">
        <v>5</v>
      </c>
      <c r="BM24" s="42">
        <f t="shared" si="30"/>
        <v>0</v>
      </c>
      <c r="BN24" s="42">
        <f t="shared" si="26"/>
        <v>0</v>
      </c>
      <c r="BO24" s="42">
        <f t="shared" si="27"/>
        <v>0</v>
      </c>
      <c r="BP24" s="42">
        <f t="shared" si="28"/>
        <v>0</v>
      </c>
      <c r="BQ24" s="42">
        <f t="shared" si="29"/>
        <v>0</v>
      </c>
      <c r="BR24" s="71"/>
      <c r="BS24" s="42">
        <f t="shared" si="31"/>
        <v>0</v>
      </c>
      <c r="BT24" s="42">
        <f t="shared" si="32"/>
        <v>0</v>
      </c>
      <c r="BU24" s="42">
        <f t="shared" si="33"/>
        <v>0</v>
      </c>
      <c r="BV24" s="42">
        <f t="shared" si="34"/>
        <v>0</v>
      </c>
      <c r="BX24" s="42" t="str">
        <f>'Team Grid'!BC24</f>
        <v/>
      </c>
      <c r="BY24" s="42" t="str">
        <f>'Team Grid'!BD24</f>
        <v/>
      </c>
      <c r="BZ24" s="42" t="str">
        <f>'Team Grid'!BE24</f>
        <v/>
      </c>
      <c r="CA24" s="42" t="str">
        <f>'Team Grid'!BF24</f>
        <v/>
      </c>
      <c r="CB24" s="42" t="str">
        <f>'Team Grid'!BG24</f>
        <v/>
      </c>
      <c r="CC24" s="42" t="str">
        <f>'Team Grid'!BH24</f>
        <v/>
      </c>
      <c r="CD24" s="42" t="str">
        <f>'Team Grid'!BI24</f>
        <v/>
      </c>
      <c r="CE24" s="42" t="str">
        <f>'Team Grid'!BJ24</f>
        <v/>
      </c>
      <c r="CF24" s="42" t="str">
        <f>'Team Grid'!BK24</f>
        <v/>
      </c>
      <c r="CG24" s="42" t="str">
        <f>'Team Grid'!BL24</f>
        <v/>
      </c>
      <c r="CH24" s="42" t="str">
        <f>'Team Grid'!BM24</f>
        <v/>
      </c>
      <c r="CI24" s="42" t="str">
        <f>'Team Grid'!BN24</f>
        <v/>
      </c>
      <c r="CJ24" s="42" t="str">
        <f>'Team Grid'!BO24</f>
        <v/>
      </c>
      <c r="CK24" s="42" t="str">
        <f>'Team Grid'!BP24</f>
        <v/>
      </c>
      <c r="CL24" s="42" t="str">
        <f>'Team Grid'!BQ24</f>
        <v/>
      </c>
      <c r="CM24" s="42" t="str">
        <f>'Team Grid'!BR24</f>
        <v/>
      </c>
      <c r="CN24" s="42" t="str">
        <f>'Team Grid'!BS24</f>
        <v/>
      </c>
      <c r="CO24" s="42" t="str">
        <f>'Team Grid'!BT24</f>
        <v/>
      </c>
      <c r="CP24" s="42" t="str">
        <f>'Team Grid'!BU24</f>
        <v/>
      </c>
      <c r="CQ24" s="42" t="str">
        <f>'Team Grid'!BV24</f>
        <v/>
      </c>
      <c r="CR24" s="42" t="str">
        <f>'Team Grid'!BW24</f>
        <v/>
      </c>
      <c r="CS24" s="42" t="str">
        <f>'Team Grid'!BX24</f>
        <v/>
      </c>
      <c r="CT24" s="42" t="str">
        <f>'Team Grid'!BY24</f>
        <v/>
      </c>
      <c r="CU24" s="42" t="str">
        <f>'Team Grid'!BZ24</f>
        <v/>
      </c>
      <c r="CV24" s="42" t="str">
        <f>'Team Grid'!CA24</f>
        <v/>
      </c>
      <c r="CW24" s="42" t="str">
        <f>'Team Grid'!CB24</f>
        <v/>
      </c>
      <c r="CX24" s="42" t="str">
        <f>'Team Grid'!CC24</f>
        <v/>
      </c>
      <c r="CY24" s="42" t="str">
        <f>'Team Grid'!CD24</f>
        <v/>
      </c>
      <c r="CZ24" s="42" t="str">
        <f>'Team Grid'!CE24</f>
        <v/>
      </c>
      <c r="DA24" s="42" t="str">
        <f>'Team Grid'!CF24</f>
        <v/>
      </c>
      <c r="DB24" s="42" t="str">
        <f>'Team Grid'!CG24</f>
        <v/>
      </c>
      <c r="DC24" s="42" t="str">
        <f>'Team Grid'!CH24</f>
        <v/>
      </c>
      <c r="DD24" s="42" t="str">
        <f>'Team Grid'!CI24</f>
        <v/>
      </c>
      <c r="DE24" s="42" t="str">
        <f>'Team Grid'!CJ24</f>
        <v/>
      </c>
    </row>
    <row r="25" spans="1:109" x14ac:dyDescent="0.45">
      <c r="A25" s="66"/>
      <c r="T25" s="65"/>
      <c r="Y25" s="52">
        <v>3</v>
      </c>
      <c r="Z25" s="52" t="s">
        <v>7</v>
      </c>
      <c r="AA25" s="52" t="s">
        <v>91</v>
      </c>
      <c r="AB25" s="52">
        <f t="shared" si="37"/>
        <v>0</v>
      </c>
      <c r="AC25" s="52">
        <f>IF($AA25=AC$3,COUNTIFS(Data_Table_1[Theme],$Z25,Data_Table_1[Theme Ranking],"&gt;="&amp;VLOOKUP($E$3,Theme_Ranges[],2,0),Data_Table_1[Theme Ranking],"&lt;="&amp;VLOOKUP($E$3,Theme_Ranges[],3,0)),0)</f>
        <v>0</v>
      </c>
      <c r="AD25" s="52">
        <f>IF($AA25=AD$3,COUNTIFS(Data_Table_1[Theme],$Z25,Data_Table_1[Theme Ranking],"&gt;="&amp;VLOOKUP($E$3,Theme_Ranges[],2,0),Data_Table_1[Theme Ranking],"&lt;="&amp;VLOOKUP($E$3,Theme_Ranges[],3,0)),0)</f>
        <v>0</v>
      </c>
      <c r="AE25" s="52">
        <f>IF($AA25=AE$3,COUNTIFS(Data_Table_1[Theme],$Z25,Data_Table_1[Theme Ranking],"&gt;="&amp;VLOOKUP($E$3,Theme_Ranges[],2,0),Data_Table_1[Theme Ranking],"&lt;="&amp;VLOOKUP($E$3,Theme_Ranges[],3,0)),0)</f>
        <v>0</v>
      </c>
      <c r="AF25" s="52">
        <f>IF($AA25=AF$3,COUNTIFS(Data_Table_1[Theme],$Z25,Data_Table_1[Theme Ranking],"&gt;="&amp;VLOOKUP($E$3,Theme_Ranges[],2,0),Data_Table_1[Theme Ranking],"&lt;="&amp;VLOOKUP($E$3,Theme_Ranges[],3,0)),0)</f>
        <v>0</v>
      </c>
      <c r="AH25" s="52" t="str">
        <v>Includer</v>
      </c>
      <c r="AI25" s="52" t="str">
        <v>Relationship</v>
      </c>
      <c r="AJ25" s="52">
        <v>0</v>
      </c>
      <c r="AK25" s="52" t="e">
        <f t="shared" si="0"/>
        <v>#N/A</v>
      </c>
      <c r="AL25" s="52" t="e">
        <f t="shared" si="1"/>
        <v>#N/A</v>
      </c>
      <c r="AM25" s="52" t="e">
        <f t="shared" si="2"/>
        <v>#N/A</v>
      </c>
      <c r="AN25" s="52" t="e">
        <f t="shared" si="3"/>
        <v>#N/A</v>
      </c>
      <c r="AP25" s="52" t="str">
        <v>Harmony</v>
      </c>
      <c r="AQ25" s="52" t="str">
        <v>Relationship</v>
      </c>
      <c r="AR25" s="52">
        <v>0</v>
      </c>
      <c r="AT25" s="52" t="str">
        <f t="shared" si="5"/>
        <v>Relationship</v>
      </c>
      <c r="AU25" s="52" t="str">
        <f t="shared" si="6"/>
        <v>Harmony</v>
      </c>
      <c r="AV25" s="52">
        <f t="shared" si="7"/>
        <v>0</v>
      </c>
      <c r="AX25" s="5">
        <f>VLOOKUP($AY$8,Theme_Ranges[],2,0)</f>
        <v>1</v>
      </c>
      <c r="AY25" s="5">
        <f>VLOOKUP($AY$8,Theme_Ranges[],3,0)</f>
        <v>5</v>
      </c>
      <c r="AZ25" s="42">
        <f>'Team Grid'!AW25</f>
        <v>0</v>
      </c>
      <c r="BA25" s="42">
        <f t="shared" si="18"/>
        <v>0</v>
      </c>
      <c r="BB25" s="42">
        <f t="shared" si="19"/>
        <v>0</v>
      </c>
      <c r="BC25" s="42">
        <f t="shared" si="20"/>
        <v>0</v>
      </c>
      <c r="BD25" s="42">
        <f t="shared" si="21"/>
        <v>0</v>
      </c>
      <c r="BE25" s="71"/>
      <c r="BF25" s="42">
        <f t="shared" si="22"/>
        <v>0</v>
      </c>
      <c r="BG25" s="42">
        <f t="shared" si="23"/>
        <v>0</v>
      </c>
      <c r="BH25" s="42">
        <f t="shared" si="24"/>
        <v>0</v>
      </c>
      <c r="BI25" s="42">
        <f t="shared" si="25"/>
        <v>0</v>
      </c>
      <c r="BJ25" s="71"/>
      <c r="BK25" s="5">
        <v>1</v>
      </c>
      <c r="BL25" s="5">
        <v>5</v>
      </c>
      <c r="BM25" s="42">
        <f t="shared" si="30"/>
        <v>0</v>
      </c>
      <c r="BN25" s="42">
        <f t="shared" si="26"/>
        <v>0</v>
      </c>
      <c r="BO25" s="42">
        <f t="shared" si="27"/>
        <v>0</v>
      </c>
      <c r="BP25" s="42">
        <f t="shared" si="28"/>
        <v>0</v>
      </c>
      <c r="BQ25" s="42">
        <f t="shared" si="29"/>
        <v>0</v>
      </c>
      <c r="BR25" s="71"/>
      <c r="BS25" s="42">
        <f t="shared" si="31"/>
        <v>0</v>
      </c>
      <c r="BT25" s="42">
        <f t="shared" si="32"/>
        <v>0</v>
      </c>
      <c r="BU25" s="42">
        <f t="shared" si="33"/>
        <v>0</v>
      </c>
      <c r="BV25" s="42">
        <f t="shared" si="34"/>
        <v>0</v>
      </c>
      <c r="BX25" s="42" t="str">
        <f>'Team Grid'!BC25</f>
        <v/>
      </c>
      <c r="BY25" s="42" t="str">
        <f>'Team Grid'!BD25</f>
        <v/>
      </c>
      <c r="BZ25" s="42" t="str">
        <f>'Team Grid'!BE25</f>
        <v/>
      </c>
      <c r="CA25" s="42" t="str">
        <f>'Team Grid'!BF25</f>
        <v/>
      </c>
      <c r="CB25" s="42" t="str">
        <f>'Team Grid'!BG25</f>
        <v/>
      </c>
      <c r="CC25" s="42" t="str">
        <f>'Team Grid'!BH25</f>
        <v/>
      </c>
      <c r="CD25" s="42" t="str">
        <f>'Team Grid'!BI25</f>
        <v/>
      </c>
      <c r="CE25" s="42" t="str">
        <f>'Team Grid'!BJ25</f>
        <v/>
      </c>
      <c r="CF25" s="42" t="str">
        <f>'Team Grid'!BK25</f>
        <v/>
      </c>
      <c r="CG25" s="42" t="str">
        <f>'Team Grid'!BL25</f>
        <v/>
      </c>
      <c r="CH25" s="42" t="str">
        <f>'Team Grid'!BM25</f>
        <v/>
      </c>
      <c r="CI25" s="42" t="str">
        <f>'Team Grid'!BN25</f>
        <v/>
      </c>
      <c r="CJ25" s="42" t="str">
        <f>'Team Grid'!BO25</f>
        <v/>
      </c>
      <c r="CK25" s="42" t="str">
        <f>'Team Grid'!BP25</f>
        <v/>
      </c>
      <c r="CL25" s="42" t="str">
        <f>'Team Grid'!BQ25</f>
        <v/>
      </c>
      <c r="CM25" s="42" t="str">
        <f>'Team Grid'!BR25</f>
        <v/>
      </c>
      <c r="CN25" s="42" t="str">
        <f>'Team Grid'!BS25</f>
        <v/>
      </c>
      <c r="CO25" s="42" t="str">
        <f>'Team Grid'!BT25</f>
        <v/>
      </c>
      <c r="CP25" s="42" t="str">
        <f>'Team Grid'!BU25</f>
        <v/>
      </c>
      <c r="CQ25" s="42" t="str">
        <f>'Team Grid'!BV25</f>
        <v/>
      </c>
      <c r="CR25" s="42" t="str">
        <f>'Team Grid'!BW25</f>
        <v/>
      </c>
      <c r="CS25" s="42" t="str">
        <f>'Team Grid'!BX25</f>
        <v/>
      </c>
      <c r="CT25" s="42" t="str">
        <f>'Team Grid'!BY25</f>
        <v/>
      </c>
      <c r="CU25" s="42" t="str">
        <f>'Team Grid'!BZ25</f>
        <v/>
      </c>
      <c r="CV25" s="42" t="str">
        <f>'Team Grid'!CA25</f>
        <v/>
      </c>
      <c r="CW25" s="42" t="str">
        <f>'Team Grid'!CB25</f>
        <v/>
      </c>
      <c r="CX25" s="42" t="str">
        <f>'Team Grid'!CC25</f>
        <v/>
      </c>
      <c r="CY25" s="42" t="str">
        <f>'Team Grid'!CD25</f>
        <v/>
      </c>
      <c r="CZ25" s="42" t="str">
        <f>'Team Grid'!CE25</f>
        <v/>
      </c>
      <c r="DA25" s="42" t="str">
        <f>'Team Grid'!CF25</f>
        <v/>
      </c>
      <c r="DB25" s="42" t="str">
        <f>'Team Grid'!CG25</f>
        <v/>
      </c>
      <c r="DC25" s="42" t="str">
        <f>'Team Grid'!CH25</f>
        <v/>
      </c>
      <c r="DD25" s="42" t="str">
        <f>'Team Grid'!CI25</f>
        <v/>
      </c>
      <c r="DE25" s="42" t="str">
        <f>'Team Grid'!CJ25</f>
        <v/>
      </c>
    </row>
    <row r="26" spans="1:109" x14ac:dyDescent="0.45">
      <c r="A26" s="66"/>
      <c r="T26" s="65"/>
      <c r="Y26" s="52">
        <v>3</v>
      </c>
      <c r="Z26" s="52" t="s">
        <v>8</v>
      </c>
      <c r="AA26" s="52" t="s">
        <v>91</v>
      </c>
      <c r="AB26" s="52">
        <f t="shared" si="37"/>
        <v>0</v>
      </c>
      <c r="AC26" s="52">
        <f>IF($AA26=AC$3,COUNTIFS(Data_Table_1[Theme],$Z26,Data_Table_1[Theme Ranking],"&gt;="&amp;VLOOKUP($E$3,Theme_Ranges[],2,0),Data_Table_1[Theme Ranking],"&lt;="&amp;VLOOKUP($E$3,Theme_Ranges[],3,0)),0)</f>
        <v>0</v>
      </c>
      <c r="AD26" s="52">
        <f>IF($AA26=AD$3,COUNTIFS(Data_Table_1[Theme],$Z26,Data_Table_1[Theme Ranking],"&gt;="&amp;VLOOKUP($E$3,Theme_Ranges[],2,0),Data_Table_1[Theme Ranking],"&lt;="&amp;VLOOKUP($E$3,Theme_Ranges[],3,0)),0)</f>
        <v>0</v>
      </c>
      <c r="AE26" s="52">
        <f>IF($AA26=AE$3,COUNTIFS(Data_Table_1[Theme],$Z26,Data_Table_1[Theme Ranking],"&gt;="&amp;VLOOKUP($E$3,Theme_Ranges[],2,0),Data_Table_1[Theme Ranking],"&lt;="&amp;VLOOKUP($E$3,Theme_Ranges[],3,0)),0)</f>
        <v>0</v>
      </c>
      <c r="AF26" s="52">
        <f>IF($AA26=AF$3,COUNTIFS(Data_Table_1[Theme],$Z26,Data_Table_1[Theme Ranking],"&gt;="&amp;VLOOKUP($E$3,Theme_Ranges[],2,0),Data_Table_1[Theme Ranking],"&lt;="&amp;VLOOKUP($E$3,Theme_Ranges[],3,0)),0)</f>
        <v>0</v>
      </c>
      <c r="AH26" s="52" t="str">
        <v>Individualization</v>
      </c>
      <c r="AI26" s="52" t="str">
        <v>Relationship</v>
      </c>
      <c r="AJ26" s="52">
        <v>0</v>
      </c>
      <c r="AK26" s="52" t="e">
        <f t="shared" si="0"/>
        <v>#N/A</v>
      </c>
      <c r="AL26" s="52" t="e">
        <f t="shared" si="1"/>
        <v>#N/A</v>
      </c>
      <c r="AM26" s="52" t="e">
        <f t="shared" si="2"/>
        <v>#N/A</v>
      </c>
      <c r="AN26" s="52" t="e">
        <f t="shared" si="3"/>
        <v>#N/A</v>
      </c>
      <c r="AP26" s="52" t="str">
        <v>Includer</v>
      </c>
      <c r="AQ26" s="52" t="str">
        <v>Relationship</v>
      </c>
      <c r="AR26" s="52">
        <v>0</v>
      </c>
      <c r="AT26" s="52" t="str">
        <f t="shared" si="5"/>
        <v>Relationship</v>
      </c>
      <c r="AU26" s="52" t="str">
        <f t="shared" si="6"/>
        <v>Includer</v>
      </c>
      <c r="AV26" s="52">
        <f t="shared" si="7"/>
        <v>0</v>
      </c>
      <c r="AX26" s="5">
        <f>VLOOKUP($AY$8,Theme_Ranges[],2,0)</f>
        <v>1</v>
      </c>
      <c r="AY26" s="5">
        <f>VLOOKUP($AY$8,Theme_Ranges[],3,0)</f>
        <v>5</v>
      </c>
      <c r="AZ26" s="42">
        <f>'Team Grid'!AW26</f>
        <v>0</v>
      </c>
      <c r="BA26" s="42">
        <f t="shared" si="18"/>
        <v>0</v>
      </c>
      <c r="BB26" s="42">
        <f t="shared" si="19"/>
        <v>0</v>
      </c>
      <c r="BC26" s="42">
        <f t="shared" si="20"/>
        <v>0</v>
      </c>
      <c r="BD26" s="42">
        <f t="shared" si="21"/>
        <v>0</v>
      </c>
      <c r="BE26" s="71"/>
      <c r="BF26" s="42">
        <f t="shared" si="22"/>
        <v>0</v>
      </c>
      <c r="BG26" s="42">
        <f t="shared" si="23"/>
        <v>0</v>
      </c>
      <c r="BH26" s="42">
        <f t="shared" si="24"/>
        <v>0</v>
      </c>
      <c r="BI26" s="42">
        <f t="shared" si="25"/>
        <v>0</v>
      </c>
      <c r="BJ26" s="71"/>
      <c r="BK26" s="5">
        <v>1</v>
      </c>
      <c r="BL26" s="5">
        <v>5</v>
      </c>
      <c r="BM26" s="42">
        <f t="shared" si="30"/>
        <v>0</v>
      </c>
      <c r="BN26" s="42">
        <f t="shared" si="26"/>
        <v>0</v>
      </c>
      <c r="BO26" s="42">
        <f t="shared" si="27"/>
        <v>0</v>
      </c>
      <c r="BP26" s="42">
        <f t="shared" si="28"/>
        <v>0</v>
      </c>
      <c r="BQ26" s="42">
        <f t="shared" si="29"/>
        <v>0</v>
      </c>
      <c r="BR26" s="71"/>
      <c r="BS26" s="42">
        <f t="shared" si="31"/>
        <v>0</v>
      </c>
      <c r="BT26" s="42">
        <f t="shared" si="32"/>
        <v>0</v>
      </c>
      <c r="BU26" s="42">
        <f t="shared" si="33"/>
        <v>0</v>
      </c>
      <c r="BV26" s="42">
        <f t="shared" si="34"/>
        <v>0</v>
      </c>
      <c r="BX26" s="42" t="str">
        <f>'Team Grid'!BC26</f>
        <v/>
      </c>
      <c r="BY26" s="42" t="str">
        <f>'Team Grid'!BD26</f>
        <v/>
      </c>
      <c r="BZ26" s="42" t="str">
        <f>'Team Grid'!BE26</f>
        <v/>
      </c>
      <c r="CA26" s="42" t="str">
        <f>'Team Grid'!BF26</f>
        <v/>
      </c>
      <c r="CB26" s="42" t="str">
        <f>'Team Grid'!BG26</f>
        <v/>
      </c>
      <c r="CC26" s="42" t="str">
        <f>'Team Grid'!BH26</f>
        <v/>
      </c>
      <c r="CD26" s="42" t="str">
        <f>'Team Grid'!BI26</f>
        <v/>
      </c>
      <c r="CE26" s="42" t="str">
        <f>'Team Grid'!BJ26</f>
        <v/>
      </c>
      <c r="CF26" s="42" t="str">
        <f>'Team Grid'!BK26</f>
        <v/>
      </c>
      <c r="CG26" s="42" t="str">
        <f>'Team Grid'!BL26</f>
        <v/>
      </c>
      <c r="CH26" s="42" t="str">
        <f>'Team Grid'!BM26</f>
        <v/>
      </c>
      <c r="CI26" s="42" t="str">
        <f>'Team Grid'!BN26</f>
        <v/>
      </c>
      <c r="CJ26" s="42" t="str">
        <f>'Team Grid'!BO26</f>
        <v/>
      </c>
      <c r="CK26" s="42" t="str">
        <f>'Team Grid'!BP26</f>
        <v/>
      </c>
      <c r="CL26" s="42" t="str">
        <f>'Team Grid'!BQ26</f>
        <v/>
      </c>
      <c r="CM26" s="42" t="str">
        <f>'Team Grid'!BR26</f>
        <v/>
      </c>
      <c r="CN26" s="42" t="str">
        <f>'Team Grid'!BS26</f>
        <v/>
      </c>
      <c r="CO26" s="42" t="str">
        <f>'Team Grid'!BT26</f>
        <v/>
      </c>
      <c r="CP26" s="42" t="str">
        <f>'Team Grid'!BU26</f>
        <v/>
      </c>
      <c r="CQ26" s="42" t="str">
        <f>'Team Grid'!BV26</f>
        <v/>
      </c>
      <c r="CR26" s="42" t="str">
        <f>'Team Grid'!BW26</f>
        <v/>
      </c>
      <c r="CS26" s="42" t="str">
        <f>'Team Grid'!BX26</f>
        <v/>
      </c>
      <c r="CT26" s="42" t="str">
        <f>'Team Grid'!BY26</f>
        <v/>
      </c>
      <c r="CU26" s="42" t="str">
        <f>'Team Grid'!BZ26</f>
        <v/>
      </c>
      <c r="CV26" s="42" t="str">
        <f>'Team Grid'!CA26</f>
        <v/>
      </c>
      <c r="CW26" s="42" t="str">
        <f>'Team Grid'!CB26</f>
        <v/>
      </c>
      <c r="CX26" s="42" t="str">
        <f>'Team Grid'!CC26</f>
        <v/>
      </c>
      <c r="CY26" s="42" t="str">
        <f>'Team Grid'!CD26</f>
        <v/>
      </c>
      <c r="CZ26" s="42" t="str">
        <f>'Team Grid'!CE26</f>
        <v/>
      </c>
      <c r="DA26" s="42" t="str">
        <f>'Team Grid'!CF26</f>
        <v/>
      </c>
      <c r="DB26" s="42" t="str">
        <f>'Team Grid'!CG26</f>
        <v/>
      </c>
      <c r="DC26" s="42" t="str">
        <f>'Team Grid'!CH26</f>
        <v/>
      </c>
      <c r="DD26" s="42" t="str">
        <f>'Team Grid'!CI26</f>
        <v/>
      </c>
      <c r="DE26" s="42" t="str">
        <f>'Team Grid'!CJ26</f>
        <v/>
      </c>
    </row>
    <row r="27" spans="1:109" x14ac:dyDescent="0.45">
      <c r="A27" s="66"/>
      <c r="T27" s="65"/>
      <c r="Y27" s="52">
        <v>3</v>
      </c>
      <c r="Z27" s="52" t="s">
        <v>13</v>
      </c>
      <c r="AA27" s="52" t="s">
        <v>91</v>
      </c>
      <c r="AB27" s="52">
        <f t="shared" si="37"/>
        <v>0</v>
      </c>
      <c r="AC27" s="52">
        <f>IF($AA27=AC$3,COUNTIFS(Data_Table_1[Theme],$Z27,Data_Table_1[Theme Ranking],"&gt;="&amp;VLOOKUP($E$3,Theme_Ranges[],2,0),Data_Table_1[Theme Ranking],"&lt;="&amp;VLOOKUP($E$3,Theme_Ranges[],3,0)),0)</f>
        <v>0</v>
      </c>
      <c r="AD27" s="52">
        <f>IF($AA27=AD$3,COUNTIFS(Data_Table_1[Theme],$Z27,Data_Table_1[Theme Ranking],"&gt;="&amp;VLOOKUP($E$3,Theme_Ranges[],2,0),Data_Table_1[Theme Ranking],"&lt;="&amp;VLOOKUP($E$3,Theme_Ranges[],3,0)),0)</f>
        <v>0</v>
      </c>
      <c r="AE27" s="52">
        <f>IF($AA27=AE$3,COUNTIFS(Data_Table_1[Theme],$Z27,Data_Table_1[Theme Ranking],"&gt;="&amp;VLOOKUP($E$3,Theme_Ranges[],2,0),Data_Table_1[Theme Ranking],"&lt;="&amp;VLOOKUP($E$3,Theme_Ranges[],3,0)),0)</f>
        <v>0</v>
      </c>
      <c r="AF27" s="52">
        <f>IF($AA27=AF$3,COUNTIFS(Data_Table_1[Theme],$Z27,Data_Table_1[Theme Ranking],"&gt;="&amp;VLOOKUP($E$3,Theme_Ranges[],2,0),Data_Table_1[Theme Ranking],"&lt;="&amp;VLOOKUP($E$3,Theme_Ranges[],3,0)),0)</f>
        <v>0</v>
      </c>
      <c r="AH27" s="52" t="str">
        <v>Positivity</v>
      </c>
      <c r="AI27" s="52" t="str">
        <v>Relationship</v>
      </c>
      <c r="AJ27" s="52">
        <v>0</v>
      </c>
      <c r="AK27" s="52" t="e">
        <f t="shared" si="0"/>
        <v>#N/A</v>
      </c>
      <c r="AL27" s="52" t="e">
        <f t="shared" si="1"/>
        <v>#N/A</v>
      </c>
      <c r="AM27" s="52" t="e">
        <f t="shared" si="2"/>
        <v>#N/A</v>
      </c>
      <c r="AN27" s="52" t="e">
        <f t="shared" si="3"/>
        <v>#N/A</v>
      </c>
      <c r="AP27" s="52" t="str">
        <v>Individualization</v>
      </c>
      <c r="AQ27" s="52" t="str">
        <v>Relationship</v>
      </c>
      <c r="AR27" s="52">
        <v>0</v>
      </c>
      <c r="AT27" s="52" t="str">
        <f t="shared" si="5"/>
        <v>Relationship</v>
      </c>
      <c r="AU27" s="52" t="str">
        <f t="shared" si="6"/>
        <v>Individualization</v>
      </c>
      <c r="AV27" s="52">
        <f t="shared" si="7"/>
        <v>0</v>
      </c>
      <c r="AX27" s="5">
        <f>VLOOKUP($AY$8,Theme_Ranges[],2,0)</f>
        <v>1</v>
      </c>
      <c r="AY27" s="5">
        <f>VLOOKUP($AY$8,Theme_Ranges[],3,0)</f>
        <v>5</v>
      </c>
      <c r="AZ27" s="42">
        <f>'Team Grid'!AW27</f>
        <v>0</v>
      </c>
      <c r="BA27" s="42">
        <f t="shared" si="18"/>
        <v>0</v>
      </c>
      <c r="BB27" s="42">
        <f t="shared" si="19"/>
        <v>0</v>
      </c>
      <c r="BC27" s="42">
        <f t="shared" si="20"/>
        <v>0</v>
      </c>
      <c r="BD27" s="42">
        <f t="shared" si="21"/>
        <v>0</v>
      </c>
      <c r="BE27" s="71"/>
      <c r="BF27" s="42">
        <f t="shared" si="22"/>
        <v>0</v>
      </c>
      <c r="BG27" s="42">
        <f t="shared" si="23"/>
        <v>0</v>
      </c>
      <c r="BH27" s="42">
        <f t="shared" si="24"/>
        <v>0</v>
      </c>
      <c r="BI27" s="42">
        <f t="shared" si="25"/>
        <v>0</v>
      </c>
      <c r="BJ27" s="71"/>
      <c r="BK27" s="5">
        <v>1</v>
      </c>
      <c r="BL27" s="5">
        <v>5</v>
      </c>
      <c r="BM27" s="42">
        <f t="shared" si="30"/>
        <v>0</v>
      </c>
      <c r="BN27" s="42">
        <f t="shared" si="26"/>
        <v>0</v>
      </c>
      <c r="BO27" s="42">
        <f t="shared" si="27"/>
        <v>0</v>
      </c>
      <c r="BP27" s="42">
        <f t="shared" si="28"/>
        <v>0</v>
      </c>
      <c r="BQ27" s="42">
        <f t="shared" si="29"/>
        <v>0</v>
      </c>
      <c r="BR27" s="71"/>
      <c r="BS27" s="42">
        <f t="shared" si="31"/>
        <v>0</v>
      </c>
      <c r="BT27" s="42">
        <f t="shared" si="32"/>
        <v>0</v>
      </c>
      <c r="BU27" s="42">
        <f t="shared" si="33"/>
        <v>0</v>
      </c>
      <c r="BV27" s="42">
        <f t="shared" si="34"/>
        <v>0</v>
      </c>
      <c r="BX27" s="42" t="str">
        <f>'Team Grid'!BC27</f>
        <v/>
      </c>
      <c r="BY27" s="42" t="str">
        <f>'Team Grid'!BD27</f>
        <v/>
      </c>
      <c r="BZ27" s="42" t="str">
        <f>'Team Grid'!BE27</f>
        <v/>
      </c>
      <c r="CA27" s="42" t="str">
        <f>'Team Grid'!BF27</f>
        <v/>
      </c>
      <c r="CB27" s="42" t="str">
        <f>'Team Grid'!BG27</f>
        <v/>
      </c>
      <c r="CC27" s="42" t="str">
        <f>'Team Grid'!BH27</f>
        <v/>
      </c>
      <c r="CD27" s="42" t="str">
        <f>'Team Grid'!BI27</f>
        <v/>
      </c>
      <c r="CE27" s="42" t="str">
        <f>'Team Grid'!BJ27</f>
        <v/>
      </c>
      <c r="CF27" s="42" t="str">
        <f>'Team Grid'!BK27</f>
        <v/>
      </c>
      <c r="CG27" s="42" t="str">
        <f>'Team Grid'!BL27</f>
        <v/>
      </c>
      <c r="CH27" s="42" t="str">
        <f>'Team Grid'!BM27</f>
        <v/>
      </c>
      <c r="CI27" s="42" t="str">
        <f>'Team Grid'!BN27</f>
        <v/>
      </c>
      <c r="CJ27" s="42" t="str">
        <f>'Team Grid'!BO27</f>
        <v/>
      </c>
      <c r="CK27" s="42" t="str">
        <f>'Team Grid'!BP27</f>
        <v/>
      </c>
      <c r="CL27" s="42" t="str">
        <f>'Team Grid'!BQ27</f>
        <v/>
      </c>
      <c r="CM27" s="42" t="str">
        <f>'Team Grid'!BR27</f>
        <v/>
      </c>
      <c r="CN27" s="42" t="str">
        <f>'Team Grid'!BS27</f>
        <v/>
      </c>
      <c r="CO27" s="42" t="str">
        <f>'Team Grid'!BT27</f>
        <v/>
      </c>
      <c r="CP27" s="42" t="str">
        <f>'Team Grid'!BU27</f>
        <v/>
      </c>
      <c r="CQ27" s="42" t="str">
        <f>'Team Grid'!BV27</f>
        <v/>
      </c>
      <c r="CR27" s="42" t="str">
        <f>'Team Grid'!BW27</f>
        <v/>
      </c>
      <c r="CS27" s="42" t="str">
        <f>'Team Grid'!BX27</f>
        <v/>
      </c>
      <c r="CT27" s="42" t="str">
        <f>'Team Grid'!BY27</f>
        <v/>
      </c>
      <c r="CU27" s="42" t="str">
        <f>'Team Grid'!BZ27</f>
        <v/>
      </c>
      <c r="CV27" s="42" t="str">
        <f>'Team Grid'!CA27</f>
        <v/>
      </c>
      <c r="CW27" s="42" t="str">
        <f>'Team Grid'!CB27</f>
        <v/>
      </c>
      <c r="CX27" s="42" t="str">
        <f>'Team Grid'!CC27</f>
        <v/>
      </c>
      <c r="CY27" s="42" t="str">
        <f>'Team Grid'!CD27</f>
        <v/>
      </c>
      <c r="CZ27" s="42" t="str">
        <f>'Team Grid'!CE27</f>
        <v/>
      </c>
      <c r="DA27" s="42" t="str">
        <f>'Team Grid'!CF27</f>
        <v/>
      </c>
      <c r="DB27" s="42" t="str">
        <f>'Team Grid'!CG27</f>
        <v/>
      </c>
      <c r="DC27" s="42" t="str">
        <f>'Team Grid'!CH27</f>
        <v/>
      </c>
      <c r="DD27" s="42" t="str">
        <f>'Team Grid'!CI27</f>
        <v/>
      </c>
      <c r="DE27" s="42" t="str">
        <f>'Team Grid'!CJ27</f>
        <v/>
      </c>
    </row>
    <row r="28" spans="1:109" x14ac:dyDescent="0.45">
      <c r="A28" s="66"/>
      <c r="T28" s="65"/>
      <c r="Y28" s="52">
        <v>3</v>
      </c>
      <c r="Z28" s="52" t="s">
        <v>26</v>
      </c>
      <c r="AA28" s="52" t="s">
        <v>91</v>
      </c>
      <c r="AB28" s="52">
        <f t="shared" si="37"/>
        <v>0</v>
      </c>
      <c r="AC28" s="52">
        <f>IF($AA28=AC$3,COUNTIFS(Data_Table_1[Theme],$Z28,Data_Table_1[Theme Ranking],"&gt;="&amp;VLOOKUP($E$3,Theme_Ranges[],2,0),Data_Table_1[Theme Ranking],"&lt;="&amp;VLOOKUP($E$3,Theme_Ranges[],3,0)),0)</f>
        <v>0</v>
      </c>
      <c r="AD28" s="52">
        <f>IF($AA28=AD$3,COUNTIFS(Data_Table_1[Theme],$Z28,Data_Table_1[Theme Ranking],"&gt;="&amp;VLOOKUP($E$3,Theme_Ranges[],2,0),Data_Table_1[Theme Ranking],"&lt;="&amp;VLOOKUP($E$3,Theme_Ranges[],3,0)),0)</f>
        <v>0</v>
      </c>
      <c r="AE28" s="52">
        <f>IF($AA28=AE$3,COUNTIFS(Data_Table_1[Theme],$Z28,Data_Table_1[Theme Ranking],"&gt;="&amp;VLOOKUP($E$3,Theme_Ranges[],2,0),Data_Table_1[Theme Ranking],"&lt;="&amp;VLOOKUP($E$3,Theme_Ranges[],3,0)),0)</f>
        <v>0</v>
      </c>
      <c r="AF28" s="52">
        <f>IF($AA28=AF$3,COUNTIFS(Data_Table_1[Theme],$Z28,Data_Table_1[Theme Ranking],"&gt;="&amp;VLOOKUP($E$3,Theme_Ranges[],2,0),Data_Table_1[Theme Ranking],"&lt;="&amp;VLOOKUP($E$3,Theme_Ranges[],3,0)),0)</f>
        <v>0</v>
      </c>
      <c r="AH28" s="52" t="str">
        <v>Relator</v>
      </c>
      <c r="AI28" s="52" t="str">
        <v>Relationship</v>
      </c>
      <c r="AJ28" s="52">
        <v>0</v>
      </c>
      <c r="AK28" s="52" t="e">
        <f t="shared" si="0"/>
        <v>#N/A</v>
      </c>
      <c r="AL28" s="52" t="e">
        <f t="shared" si="1"/>
        <v>#N/A</v>
      </c>
      <c r="AM28" s="52" t="e">
        <f t="shared" si="2"/>
        <v>#N/A</v>
      </c>
      <c r="AN28" s="52" t="e">
        <f t="shared" si="3"/>
        <v>#N/A</v>
      </c>
      <c r="AP28" s="52" t="str">
        <v>Positivity</v>
      </c>
      <c r="AQ28" s="52" t="str">
        <v>Relationship</v>
      </c>
      <c r="AR28" s="52">
        <v>0</v>
      </c>
      <c r="AT28" s="52" t="str">
        <f t="shared" si="5"/>
        <v>Relationship</v>
      </c>
      <c r="AU28" s="52" t="str">
        <f t="shared" si="6"/>
        <v>Positivity</v>
      </c>
      <c r="AV28" s="52">
        <f t="shared" si="7"/>
        <v>0</v>
      </c>
      <c r="AX28" s="5">
        <f>VLOOKUP($AY$8,Theme_Ranges[],2,0)</f>
        <v>1</v>
      </c>
      <c r="AY28" s="5">
        <f>VLOOKUP($AY$8,Theme_Ranges[],3,0)</f>
        <v>5</v>
      </c>
      <c r="AZ28" s="42">
        <f>'Team Grid'!AW28</f>
        <v>0</v>
      </c>
      <c r="BA28" s="42">
        <f t="shared" si="18"/>
        <v>0</v>
      </c>
      <c r="BB28" s="42">
        <f t="shared" si="19"/>
        <v>0</v>
      </c>
      <c r="BC28" s="42">
        <f t="shared" si="20"/>
        <v>0</v>
      </c>
      <c r="BD28" s="42">
        <f t="shared" si="21"/>
        <v>0</v>
      </c>
      <c r="BE28" s="71"/>
      <c r="BF28" s="42">
        <f t="shared" si="22"/>
        <v>0</v>
      </c>
      <c r="BG28" s="42">
        <f t="shared" si="23"/>
        <v>0</v>
      </c>
      <c r="BH28" s="42">
        <f t="shared" si="24"/>
        <v>0</v>
      </c>
      <c r="BI28" s="42">
        <f t="shared" si="25"/>
        <v>0</v>
      </c>
      <c r="BJ28" s="71"/>
      <c r="BK28" s="5">
        <v>1</v>
      </c>
      <c r="BL28" s="5">
        <v>5</v>
      </c>
      <c r="BM28" s="42">
        <f t="shared" si="30"/>
        <v>0</v>
      </c>
      <c r="BN28" s="42">
        <f t="shared" si="26"/>
        <v>0</v>
      </c>
      <c r="BO28" s="42">
        <f t="shared" si="27"/>
        <v>0</v>
      </c>
      <c r="BP28" s="42">
        <f t="shared" si="28"/>
        <v>0</v>
      </c>
      <c r="BQ28" s="42">
        <f t="shared" si="29"/>
        <v>0</v>
      </c>
      <c r="BR28" s="71"/>
      <c r="BS28" s="42">
        <f t="shared" si="31"/>
        <v>0</v>
      </c>
      <c r="BT28" s="42">
        <f t="shared" si="32"/>
        <v>0</v>
      </c>
      <c r="BU28" s="42">
        <f t="shared" si="33"/>
        <v>0</v>
      </c>
      <c r="BV28" s="42">
        <f t="shared" si="34"/>
        <v>0</v>
      </c>
      <c r="BX28" s="42" t="str">
        <f>'Team Grid'!BC28</f>
        <v/>
      </c>
      <c r="BY28" s="42" t="str">
        <f>'Team Grid'!BD28</f>
        <v/>
      </c>
      <c r="BZ28" s="42" t="str">
        <f>'Team Grid'!BE28</f>
        <v/>
      </c>
      <c r="CA28" s="42" t="str">
        <f>'Team Grid'!BF28</f>
        <v/>
      </c>
      <c r="CB28" s="42" t="str">
        <f>'Team Grid'!BG28</f>
        <v/>
      </c>
      <c r="CC28" s="42" t="str">
        <f>'Team Grid'!BH28</f>
        <v/>
      </c>
      <c r="CD28" s="42" t="str">
        <f>'Team Grid'!BI28</f>
        <v/>
      </c>
      <c r="CE28" s="42" t="str">
        <f>'Team Grid'!BJ28</f>
        <v/>
      </c>
      <c r="CF28" s="42" t="str">
        <f>'Team Grid'!BK28</f>
        <v/>
      </c>
      <c r="CG28" s="42" t="str">
        <f>'Team Grid'!BL28</f>
        <v/>
      </c>
      <c r="CH28" s="42" t="str">
        <f>'Team Grid'!BM28</f>
        <v/>
      </c>
      <c r="CI28" s="42" t="str">
        <f>'Team Grid'!BN28</f>
        <v/>
      </c>
      <c r="CJ28" s="42" t="str">
        <f>'Team Grid'!BO28</f>
        <v/>
      </c>
      <c r="CK28" s="42" t="str">
        <f>'Team Grid'!BP28</f>
        <v/>
      </c>
      <c r="CL28" s="42" t="str">
        <f>'Team Grid'!BQ28</f>
        <v/>
      </c>
      <c r="CM28" s="42" t="str">
        <f>'Team Grid'!BR28</f>
        <v/>
      </c>
      <c r="CN28" s="42" t="str">
        <f>'Team Grid'!BS28</f>
        <v/>
      </c>
      <c r="CO28" s="42" t="str">
        <f>'Team Grid'!BT28</f>
        <v/>
      </c>
      <c r="CP28" s="42" t="str">
        <f>'Team Grid'!BU28</f>
        <v/>
      </c>
      <c r="CQ28" s="42" t="str">
        <f>'Team Grid'!BV28</f>
        <v/>
      </c>
      <c r="CR28" s="42" t="str">
        <f>'Team Grid'!BW28</f>
        <v/>
      </c>
      <c r="CS28" s="42" t="str">
        <f>'Team Grid'!BX28</f>
        <v/>
      </c>
      <c r="CT28" s="42" t="str">
        <f>'Team Grid'!BY28</f>
        <v/>
      </c>
      <c r="CU28" s="42" t="str">
        <f>'Team Grid'!BZ28</f>
        <v/>
      </c>
      <c r="CV28" s="42" t="str">
        <f>'Team Grid'!CA28</f>
        <v/>
      </c>
      <c r="CW28" s="42" t="str">
        <f>'Team Grid'!CB28</f>
        <v/>
      </c>
      <c r="CX28" s="42" t="str">
        <f>'Team Grid'!CC28</f>
        <v/>
      </c>
      <c r="CY28" s="42" t="str">
        <f>'Team Grid'!CD28</f>
        <v/>
      </c>
      <c r="CZ28" s="42" t="str">
        <f>'Team Grid'!CE28</f>
        <v/>
      </c>
      <c r="DA28" s="42" t="str">
        <f>'Team Grid'!CF28</f>
        <v/>
      </c>
      <c r="DB28" s="42" t="str">
        <f>'Team Grid'!CG28</f>
        <v/>
      </c>
      <c r="DC28" s="42" t="str">
        <f>'Team Grid'!CH28</f>
        <v/>
      </c>
      <c r="DD28" s="42" t="str">
        <f>'Team Grid'!CI28</f>
        <v/>
      </c>
      <c r="DE28" s="42" t="str">
        <f>'Team Grid'!CJ28</f>
        <v/>
      </c>
    </row>
    <row r="29" spans="1:109" x14ac:dyDescent="0.45">
      <c r="A29" s="66"/>
      <c r="T29" s="65"/>
      <c r="Y29" s="52">
        <v>3</v>
      </c>
      <c r="Z29" s="52" t="s">
        <v>19</v>
      </c>
      <c r="AA29" s="52" t="s">
        <v>91</v>
      </c>
      <c r="AB29" s="52">
        <f t="shared" si="37"/>
        <v>0</v>
      </c>
      <c r="AC29" s="52">
        <f>IF($AA29=AC$3,COUNTIFS(Data_Table_1[Theme],$Z29,Data_Table_1[Theme Ranking],"&gt;="&amp;VLOOKUP($E$3,Theme_Ranges[],2,0),Data_Table_1[Theme Ranking],"&lt;="&amp;VLOOKUP($E$3,Theme_Ranges[],3,0)),0)</f>
        <v>0</v>
      </c>
      <c r="AD29" s="52">
        <f>IF($AA29=AD$3,COUNTIFS(Data_Table_1[Theme],$Z29,Data_Table_1[Theme Ranking],"&gt;="&amp;VLOOKUP($E$3,Theme_Ranges[],2,0),Data_Table_1[Theme Ranking],"&lt;="&amp;VLOOKUP($E$3,Theme_Ranges[],3,0)),0)</f>
        <v>0</v>
      </c>
      <c r="AE29" s="52">
        <f>IF($AA29=AE$3,COUNTIFS(Data_Table_1[Theme],$Z29,Data_Table_1[Theme Ranking],"&gt;="&amp;VLOOKUP($E$3,Theme_Ranges[],2,0),Data_Table_1[Theme Ranking],"&lt;="&amp;VLOOKUP($E$3,Theme_Ranges[],3,0)),0)</f>
        <v>0</v>
      </c>
      <c r="AF29" s="52">
        <f>IF($AA29=AF$3,COUNTIFS(Data_Table_1[Theme],$Z29,Data_Table_1[Theme Ranking],"&gt;="&amp;VLOOKUP($E$3,Theme_Ranges[],2,0),Data_Table_1[Theme Ranking],"&lt;="&amp;VLOOKUP($E$3,Theme_Ranges[],3,0)),0)</f>
        <v>0</v>
      </c>
      <c r="AH29" s="52" t="str">
        <v>Achiever</v>
      </c>
      <c r="AI29" s="52" t="str">
        <v>Executing</v>
      </c>
      <c r="AJ29" s="52">
        <v>0</v>
      </c>
      <c r="AK29" s="52" t="e">
        <f t="shared" si="0"/>
        <v>#N/A</v>
      </c>
      <c r="AL29" s="52" t="e">
        <f t="shared" si="1"/>
        <v>#N/A</v>
      </c>
      <c r="AM29" s="52" t="e">
        <f t="shared" si="2"/>
        <v>#N/A</v>
      </c>
      <c r="AN29" s="52" t="e">
        <f t="shared" si="3"/>
        <v>#N/A</v>
      </c>
      <c r="AP29" s="52" t="str">
        <v>Relator</v>
      </c>
      <c r="AQ29" s="52" t="str">
        <v>Relationship</v>
      </c>
      <c r="AR29" s="52">
        <v>0</v>
      </c>
      <c r="AT29" s="52" t="str">
        <f t="shared" si="5"/>
        <v>Relationship</v>
      </c>
      <c r="AU29" s="52" t="str">
        <f t="shared" si="6"/>
        <v>Relator</v>
      </c>
      <c r="AV29" s="52">
        <f t="shared" si="7"/>
        <v>0</v>
      </c>
      <c r="AX29" s="5">
        <f>VLOOKUP($AY$8,Theme_Ranges[],2,0)</f>
        <v>1</v>
      </c>
      <c r="AY29" s="5">
        <f>VLOOKUP($AY$8,Theme_Ranges[],3,0)</f>
        <v>5</v>
      </c>
      <c r="AZ29" s="42">
        <f>'Team Grid'!AW29</f>
        <v>0</v>
      </c>
      <c r="BA29" s="42">
        <f t="shared" si="18"/>
        <v>0</v>
      </c>
      <c r="BB29" s="42">
        <f t="shared" si="19"/>
        <v>0</v>
      </c>
      <c r="BC29" s="42">
        <f t="shared" si="20"/>
        <v>0</v>
      </c>
      <c r="BD29" s="42">
        <f t="shared" si="21"/>
        <v>0</v>
      </c>
      <c r="BE29" s="71"/>
      <c r="BF29" s="42">
        <f t="shared" si="22"/>
        <v>0</v>
      </c>
      <c r="BG29" s="42">
        <f t="shared" si="23"/>
        <v>0</v>
      </c>
      <c r="BH29" s="42">
        <f t="shared" si="24"/>
        <v>0</v>
      </c>
      <c r="BI29" s="42">
        <f t="shared" si="25"/>
        <v>0</v>
      </c>
      <c r="BJ29" s="71"/>
      <c r="BK29" s="5">
        <v>1</v>
      </c>
      <c r="BL29" s="5">
        <v>5</v>
      </c>
      <c r="BM29" s="42">
        <f t="shared" si="30"/>
        <v>0</v>
      </c>
      <c r="BN29" s="42">
        <f t="shared" si="26"/>
        <v>0</v>
      </c>
      <c r="BO29" s="42">
        <f t="shared" si="27"/>
        <v>0</v>
      </c>
      <c r="BP29" s="42">
        <f t="shared" si="28"/>
        <v>0</v>
      </c>
      <c r="BQ29" s="42">
        <f t="shared" si="29"/>
        <v>0</v>
      </c>
      <c r="BR29" s="71"/>
      <c r="BS29" s="42">
        <f t="shared" si="31"/>
        <v>0</v>
      </c>
      <c r="BT29" s="42">
        <f t="shared" si="32"/>
        <v>0</v>
      </c>
      <c r="BU29" s="42">
        <f t="shared" si="33"/>
        <v>0</v>
      </c>
      <c r="BV29" s="42">
        <f t="shared" si="34"/>
        <v>0</v>
      </c>
      <c r="BX29" s="42" t="str">
        <f>'Team Grid'!BC29</f>
        <v/>
      </c>
      <c r="BY29" s="42" t="str">
        <f>'Team Grid'!BD29</f>
        <v/>
      </c>
      <c r="BZ29" s="42" t="str">
        <f>'Team Grid'!BE29</f>
        <v/>
      </c>
      <c r="CA29" s="42" t="str">
        <f>'Team Grid'!BF29</f>
        <v/>
      </c>
      <c r="CB29" s="42" t="str">
        <f>'Team Grid'!BG29</f>
        <v/>
      </c>
      <c r="CC29" s="42" t="str">
        <f>'Team Grid'!BH29</f>
        <v/>
      </c>
      <c r="CD29" s="42" t="str">
        <f>'Team Grid'!BI29</f>
        <v/>
      </c>
      <c r="CE29" s="42" t="str">
        <f>'Team Grid'!BJ29</f>
        <v/>
      </c>
      <c r="CF29" s="42" t="str">
        <f>'Team Grid'!BK29</f>
        <v/>
      </c>
      <c r="CG29" s="42" t="str">
        <f>'Team Grid'!BL29</f>
        <v/>
      </c>
      <c r="CH29" s="42" t="str">
        <f>'Team Grid'!BM29</f>
        <v/>
      </c>
      <c r="CI29" s="42" t="str">
        <f>'Team Grid'!BN29</f>
        <v/>
      </c>
      <c r="CJ29" s="42" t="str">
        <f>'Team Grid'!BO29</f>
        <v/>
      </c>
      <c r="CK29" s="42" t="str">
        <f>'Team Grid'!BP29</f>
        <v/>
      </c>
      <c r="CL29" s="42" t="str">
        <f>'Team Grid'!BQ29</f>
        <v/>
      </c>
      <c r="CM29" s="42" t="str">
        <f>'Team Grid'!BR29</f>
        <v/>
      </c>
      <c r="CN29" s="42" t="str">
        <f>'Team Grid'!BS29</f>
        <v/>
      </c>
      <c r="CO29" s="42" t="str">
        <f>'Team Grid'!BT29</f>
        <v/>
      </c>
      <c r="CP29" s="42" t="str">
        <f>'Team Grid'!BU29</f>
        <v/>
      </c>
      <c r="CQ29" s="42" t="str">
        <f>'Team Grid'!BV29</f>
        <v/>
      </c>
      <c r="CR29" s="42" t="str">
        <f>'Team Grid'!BW29</f>
        <v/>
      </c>
      <c r="CS29" s="42" t="str">
        <f>'Team Grid'!BX29</f>
        <v/>
      </c>
      <c r="CT29" s="42" t="str">
        <f>'Team Grid'!BY29</f>
        <v/>
      </c>
      <c r="CU29" s="42" t="str">
        <f>'Team Grid'!BZ29</f>
        <v/>
      </c>
      <c r="CV29" s="42" t="str">
        <f>'Team Grid'!CA29</f>
        <v/>
      </c>
      <c r="CW29" s="42" t="str">
        <f>'Team Grid'!CB29</f>
        <v/>
      </c>
      <c r="CX29" s="42" t="str">
        <f>'Team Grid'!CC29</f>
        <v/>
      </c>
      <c r="CY29" s="42" t="str">
        <f>'Team Grid'!CD29</f>
        <v/>
      </c>
      <c r="CZ29" s="42" t="str">
        <f>'Team Grid'!CE29</f>
        <v/>
      </c>
      <c r="DA29" s="42" t="str">
        <f>'Team Grid'!CF29</f>
        <v/>
      </c>
      <c r="DB29" s="42" t="str">
        <f>'Team Grid'!CG29</f>
        <v/>
      </c>
      <c r="DC29" s="42" t="str">
        <f>'Team Grid'!CH29</f>
        <v/>
      </c>
      <c r="DD29" s="42" t="str">
        <f>'Team Grid'!CI29</f>
        <v/>
      </c>
      <c r="DE29" s="42" t="str">
        <f>'Team Grid'!CJ29</f>
        <v/>
      </c>
    </row>
    <row r="30" spans="1:109" x14ac:dyDescent="0.45">
      <c r="A30" s="66"/>
      <c r="O30" s="170" t="s">
        <v>754</v>
      </c>
      <c r="P30" s="171"/>
      <c r="Q30" s="171"/>
      <c r="R30" s="171"/>
      <c r="S30" s="171"/>
      <c r="T30" s="172"/>
      <c r="Y30" s="52">
        <v>3</v>
      </c>
      <c r="Z30" s="52" t="s">
        <v>4</v>
      </c>
      <c r="AA30" s="52" t="s">
        <v>91</v>
      </c>
      <c r="AB30" s="52">
        <f t="shared" si="37"/>
        <v>0</v>
      </c>
      <c r="AC30" s="52">
        <f>IF($AA30=AC$3,COUNTIFS(Data_Table_1[Theme],$Z30,Data_Table_1[Theme Ranking],"&gt;="&amp;VLOOKUP($E$3,Theme_Ranges[],2,0),Data_Table_1[Theme Ranking],"&lt;="&amp;VLOOKUP($E$3,Theme_Ranges[],3,0)),0)</f>
        <v>0</v>
      </c>
      <c r="AD30" s="52">
        <f>IF($AA30=AD$3,COUNTIFS(Data_Table_1[Theme],$Z30,Data_Table_1[Theme Ranking],"&gt;="&amp;VLOOKUP($E$3,Theme_Ranges[],2,0),Data_Table_1[Theme Ranking],"&lt;="&amp;VLOOKUP($E$3,Theme_Ranges[],3,0)),0)</f>
        <v>0</v>
      </c>
      <c r="AE30" s="52">
        <f>IF($AA30=AE$3,COUNTIFS(Data_Table_1[Theme],$Z30,Data_Table_1[Theme Ranking],"&gt;="&amp;VLOOKUP($E$3,Theme_Ranges[],2,0),Data_Table_1[Theme Ranking],"&lt;="&amp;VLOOKUP($E$3,Theme_Ranges[],3,0)),0)</f>
        <v>0</v>
      </c>
      <c r="AF30" s="52">
        <f>IF($AA30=AF$3,COUNTIFS(Data_Table_1[Theme],$Z30,Data_Table_1[Theme Ranking],"&gt;="&amp;VLOOKUP($E$3,Theme_Ranges[],2,0),Data_Table_1[Theme Ranking],"&lt;="&amp;VLOOKUP($E$3,Theme_Ranges[],3,0)),0)</f>
        <v>0</v>
      </c>
      <c r="AH30" s="52" t="str">
        <v>Arranger</v>
      </c>
      <c r="AI30" s="52" t="str">
        <v>Executing</v>
      </c>
      <c r="AJ30" s="52">
        <v>0</v>
      </c>
      <c r="AK30" s="52" t="e">
        <f t="shared" si="0"/>
        <v>#N/A</v>
      </c>
      <c r="AL30" s="52" t="e">
        <f t="shared" si="1"/>
        <v>#N/A</v>
      </c>
      <c r="AM30" s="52" t="e">
        <f t="shared" si="2"/>
        <v>#N/A</v>
      </c>
      <c r="AN30" s="52" t="e">
        <f t="shared" si="3"/>
        <v>#N/A</v>
      </c>
      <c r="AP30" s="52" t="str">
        <v>Analytical</v>
      </c>
      <c r="AQ30" s="52" t="str">
        <v>Strategic</v>
      </c>
      <c r="AR30" s="52">
        <v>0</v>
      </c>
      <c r="AT30" s="52" t="str">
        <f t="shared" si="5"/>
        <v>Strategic</v>
      </c>
      <c r="AU30" s="52" t="str">
        <f t="shared" si="6"/>
        <v>Analytical</v>
      </c>
      <c r="AV30" s="52">
        <f t="shared" si="7"/>
        <v>0</v>
      </c>
      <c r="AX30" s="5">
        <f>VLOOKUP($AY$8,Theme_Ranges[],2,0)</f>
        <v>1</v>
      </c>
      <c r="AY30" s="5">
        <f>VLOOKUP($AY$8,Theme_Ranges[],3,0)</f>
        <v>5</v>
      </c>
      <c r="AZ30" s="42">
        <f>'Team Grid'!AW30</f>
        <v>0</v>
      </c>
      <c r="BA30" s="42">
        <f t="shared" si="18"/>
        <v>0</v>
      </c>
      <c r="BB30" s="42">
        <f t="shared" si="19"/>
        <v>0</v>
      </c>
      <c r="BC30" s="42">
        <f t="shared" si="20"/>
        <v>0</v>
      </c>
      <c r="BD30" s="42">
        <f t="shared" si="21"/>
        <v>0</v>
      </c>
      <c r="BE30" s="71"/>
      <c r="BF30" s="42">
        <f t="shared" si="22"/>
        <v>0</v>
      </c>
      <c r="BG30" s="42">
        <f t="shared" si="23"/>
        <v>0</v>
      </c>
      <c r="BH30" s="42">
        <f t="shared" si="24"/>
        <v>0</v>
      </c>
      <c r="BI30" s="42">
        <f t="shared" si="25"/>
        <v>0</v>
      </c>
      <c r="BJ30" s="71"/>
      <c r="BK30" s="5">
        <v>1</v>
      </c>
      <c r="BL30" s="5">
        <v>5</v>
      </c>
      <c r="BM30" s="42">
        <f t="shared" si="30"/>
        <v>0</v>
      </c>
      <c r="BN30" s="42">
        <f t="shared" si="26"/>
        <v>0</v>
      </c>
      <c r="BO30" s="42">
        <f t="shared" si="27"/>
        <v>0</v>
      </c>
      <c r="BP30" s="42">
        <f t="shared" si="28"/>
        <v>0</v>
      </c>
      <c r="BQ30" s="42">
        <f t="shared" si="29"/>
        <v>0</v>
      </c>
      <c r="BR30" s="71"/>
      <c r="BS30" s="42">
        <f t="shared" si="31"/>
        <v>0</v>
      </c>
      <c r="BT30" s="42">
        <f t="shared" si="32"/>
        <v>0</v>
      </c>
      <c r="BU30" s="42">
        <f t="shared" si="33"/>
        <v>0</v>
      </c>
      <c r="BV30" s="42">
        <f t="shared" si="34"/>
        <v>0</v>
      </c>
      <c r="BX30" s="42" t="str">
        <f>'Team Grid'!BC30</f>
        <v/>
      </c>
      <c r="BY30" s="42" t="str">
        <f>'Team Grid'!BD30</f>
        <v/>
      </c>
      <c r="BZ30" s="42" t="str">
        <f>'Team Grid'!BE30</f>
        <v/>
      </c>
      <c r="CA30" s="42" t="str">
        <f>'Team Grid'!BF30</f>
        <v/>
      </c>
      <c r="CB30" s="42" t="str">
        <f>'Team Grid'!BG30</f>
        <v/>
      </c>
      <c r="CC30" s="42" t="str">
        <f>'Team Grid'!BH30</f>
        <v/>
      </c>
      <c r="CD30" s="42" t="str">
        <f>'Team Grid'!BI30</f>
        <v/>
      </c>
      <c r="CE30" s="42" t="str">
        <f>'Team Grid'!BJ30</f>
        <v/>
      </c>
      <c r="CF30" s="42" t="str">
        <f>'Team Grid'!BK30</f>
        <v/>
      </c>
      <c r="CG30" s="42" t="str">
        <f>'Team Grid'!BL30</f>
        <v/>
      </c>
      <c r="CH30" s="42" t="str">
        <f>'Team Grid'!BM30</f>
        <v/>
      </c>
      <c r="CI30" s="42" t="str">
        <f>'Team Grid'!BN30</f>
        <v/>
      </c>
      <c r="CJ30" s="42" t="str">
        <f>'Team Grid'!BO30</f>
        <v/>
      </c>
      <c r="CK30" s="42" t="str">
        <f>'Team Grid'!BP30</f>
        <v/>
      </c>
      <c r="CL30" s="42" t="str">
        <f>'Team Grid'!BQ30</f>
        <v/>
      </c>
      <c r="CM30" s="42" t="str">
        <f>'Team Grid'!BR30</f>
        <v/>
      </c>
      <c r="CN30" s="42" t="str">
        <f>'Team Grid'!BS30</f>
        <v/>
      </c>
      <c r="CO30" s="42" t="str">
        <f>'Team Grid'!BT30</f>
        <v/>
      </c>
      <c r="CP30" s="42" t="str">
        <f>'Team Grid'!BU30</f>
        <v/>
      </c>
      <c r="CQ30" s="42" t="str">
        <f>'Team Grid'!BV30</f>
        <v/>
      </c>
      <c r="CR30" s="42" t="str">
        <f>'Team Grid'!BW30</f>
        <v/>
      </c>
      <c r="CS30" s="42" t="str">
        <f>'Team Grid'!BX30</f>
        <v/>
      </c>
      <c r="CT30" s="42" t="str">
        <f>'Team Grid'!BY30</f>
        <v/>
      </c>
      <c r="CU30" s="42" t="str">
        <f>'Team Grid'!BZ30</f>
        <v/>
      </c>
      <c r="CV30" s="42" t="str">
        <f>'Team Grid'!CA30</f>
        <v/>
      </c>
      <c r="CW30" s="42" t="str">
        <f>'Team Grid'!CB30</f>
        <v/>
      </c>
      <c r="CX30" s="42" t="str">
        <f>'Team Grid'!CC30</f>
        <v/>
      </c>
      <c r="CY30" s="42" t="str">
        <f>'Team Grid'!CD30</f>
        <v/>
      </c>
      <c r="CZ30" s="42" t="str">
        <f>'Team Grid'!CE30</f>
        <v/>
      </c>
      <c r="DA30" s="42" t="str">
        <f>'Team Grid'!CF30</f>
        <v/>
      </c>
      <c r="DB30" s="42" t="str">
        <f>'Team Grid'!CG30</f>
        <v/>
      </c>
      <c r="DC30" s="42" t="str">
        <f>'Team Grid'!CH30</f>
        <v/>
      </c>
      <c r="DD30" s="42" t="str">
        <f>'Team Grid'!CI30</f>
        <v/>
      </c>
      <c r="DE30" s="42" t="str">
        <f>'Team Grid'!CJ30</f>
        <v/>
      </c>
    </row>
    <row r="31" spans="1:109" ht="19.2" customHeight="1" x14ac:dyDescent="0.45">
      <c r="A31" s="66"/>
      <c r="O31" s="173" t="e" cm="1">
        <f t="array" ref="O31">"The team leads with "&amp;INDEX($BF$6:$BI$6,,MATCH(MAX($BF$8:$BI$8),$BF$8:$BI$8,0))&amp;" themes. 
"&amp;VLOOKUP(INDEX($BF$6:$BI$6,,MATCH(MAX($BF$8:$BI$8),$BF$8:$BI$8,0)),Settings!C4:F7,4,0)</f>
        <v>#DIV/0!</v>
      </c>
      <c r="P31" s="173"/>
      <c r="Q31" s="173"/>
      <c r="R31" s="173"/>
      <c r="S31" s="173"/>
      <c r="T31" s="174"/>
      <c r="Y31" s="52">
        <v>3</v>
      </c>
      <c r="Z31" s="52" t="s">
        <v>9</v>
      </c>
      <c r="AA31" s="52" t="s">
        <v>91</v>
      </c>
      <c r="AB31" s="52">
        <f t="shared" si="37"/>
        <v>0</v>
      </c>
      <c r="AC31" s="52">
        <f>IF($AA31=AC$3,COUNTIFS(Data_Table_1[Theme],$Z31,Data_Table_1[Theme Ranking],"&gt;="&amp;VLOOKUP($E$3,Theme_Ranges[],2,0),Data_Table_1[Theme Ranking],"&lt;="&amp;VLOOKUP($E$3,Theme_Ranges[],3,0)),0)</f>
        <v>0</v>
      </c>
      <c r="AD31" s="52">
        <f>IF($AA31=AD$3,COUNTIFS(Data_Table_1[Theme],$Z31,Data_Table_1[Theme Ranking],"&gt;="&amp;VLOOKUP($E$3,Theme_Ranges[],2,0),Data_Table_1[Theme Ranking],"&lt;="&amp;VLOOKUP($E$3,Theme_Ranges[],3,0)),0)</f>
        <v>0</v>
      </c>
      <c r="AE31" s="52">
        <f>IF($AA31=AE$3,COUNTIFS(Data_Table_1[Theme],$Z31,Data_Table_1[Theme Ranking],"&gt;="&amp;VLOOKUP($E$3,Theme_Ranges[],2,0),Data_Table_1[Theme Ranking],"&lt;="&amp;VLOOKUP($E$3,Theme_Ranges[],3,0)),0)</f>
        <v>0</v>
      </c>
      <c r="AF31" s="52">
        <f>IF($AA31=AF$3,COUNTIFS(Data_Table_1[Theme],$Z31,Data_Table_1[Theme Ranking],"&gt;="&amp;VLOOKUP($E$3,Theme_Ranges[],2,0),Data_Table_1[Theme Ranking],"&lt;="&amp;VLOOKUP($E$3,Theme_Ranges[],3,0)),0)</f>
        <v>0</v>
      </c>
      <c r="AH31" s="52" t="str">
        <v>Belief</v>
      </c>
      <c r="AI31" s="52" t="str">
        <v>Executing</v>
      </c>
      <c r="AJ31" s="52">
        <v>0</v>
      </c>
      <c r="AK31" s="52" t="e">
        <f t="shared" si="0"/>
        <v>#N/A</v>
      </c>
      <c r="AL31" s="52" t="e">
        <f t="shared" si="1"/>
        <v>#N/A</v>
      </c>
      <c r="AM31" s="52" t="e">
        <f t="shared" si="2"/>
        <v>#N/A</v>
      </c>
      <c r="AN31" s="52" t="e">
        <f t="shared" si="3"/>
        <v>#N/A</v>
      </c>
      <c r="AP31" s="52" t="str">
        <v>Context</v>
      </c>
      <c r="AQ31" s="52" t="str">
        <v>Strategic</v>
      </c>
      <c r="AR31" s="52">
        <v>0</v>
      </c>
      <c r="AT31" s="52" t="str">
        <f t="shared" si="5"/>
        <v>Strategic</v>
      </c>
      <c r="AU31" s="52" t="str">
        <f t="shared" si="6"/>
        <v>Context</v>
      </c>
      <c r="AV31" s="52">
        <f t="shared" si="7"/>
        <v>0</v>
      </c>
      <c r="AX31" s="5">
        <f>VLOOKUP($AY$8,Theme_Ranges[],2,0)</f>
        <v>1</v>
      </c>
      <c r="AY31" s="5">
        <f>VLOOKUP($AY$8,Theme_Ranges[],3,0)</f>
        <v>5</v>
      </c>
      <c r="AZ31" s="42">
        <f>'Team Grid'!AW31</f>
        <v>0</v>
      </c>
      <c r="BA31" s="42">
        <f t="shared" si="18"/>
        <v>0</v>
      </c>
      <c r="BB31" s="42">
        <f t="shared" si="19"/>
        <v>0</v>
      </c>
      <c r="BC31" s="42">
        <f t="shared" si="20"/>
        <v>0</v>
      </c>
      <c r="BD31" s="42">
        <f t="shared" si="21"/>
        <v>0</v>
      </c>
      <c r="BE31" s="71"/>
      <c r="BF31" s="42">
        <f t="shared" si="22"/>
        <v>0</v>
      </c>
      <c r="BG31" s="42">
        <f t="shared" si="23"/>
        <v>0</v>
      </c>
      <c r="BH31" s="42">
        <f t="shared" si="24"/>
        <v>0</v>
      </c>
      <c r="BI31" s="42">
        <f t="shared" si="25"/>
        <v>0</v>
      </c>
      <c r="BJ31" s="71"/>
      <c r="BK31" s="5">
        <v>1</v>
      </c>
      <c r="BL31" s="5">
        <v>5</v>
      </c>
      <c r="BM31" s="42">
        <f t="shared" si="30"/>
        <v>0</v>
      </c>
      <c r="BN31" s="42">
        <f t="shared" si="26"/>
        <v>0</v>
      </c>
      <c r="BO31" s="42">
        <f t="shared" si="27"/>
        <v>0</v>
      </c>
      <c r="BP31" s="42">
        <f t="shared" si="28"/>
        <v>0</v>
      </c>
      <c r="BQ31" s="42">
        <f t="shared" si="29"/>
        <v>0</v>
      </c>
      <c r="BR31" s="71"/>
      <c r="BS31" s="42">
        <f t="shared" si="31"/>
        <v>0</v>
      </c>
      <c r="BT31" s="42">
        <f t="shared" si="32"/>
        <v>0</v>
      </c>
      <c r="BU31" s="42">
        <f t="shared" si="33"/>
        <v>0</v>
      </c>
      <c r="BV31" s="42">
        <f t="shared" si="34"/>
        <v>0</v>
      </c>
      <c r="BX31" s="42" t="str">
        <f>'Team Grid'!BC31</f>
        <v/>
      </c>
      <c r="BY31" s="42" t="str">
        <f>'Team Grid'!BD31</f>
        <v/>
      </c>
      <c r="BZ31" s="42" t="str">
        <f>'Team Grid'!BE31</f>
        <v/>
      </c>
      <c r="CA31" s="42" t="str">
        <f>'Team Grid'!BF31</f>
        <v/>
      </c>
      <c r="CB31" s="42" t="str">
        <f>'Team Grid'!BG31</f>
        <v/>
      </c>
      <c r="CC31" s="42" t="str">
        <f>'Team Grid'!BH31</f>
        <v/>
      </c>
      <c r="CD31" s="42" t="str">
        <f>'Team Grid'!BI31</f>
        <v/>
      </c>
      <c r="CE31" s="42" t="str">
        <f>'Team Grid'!BJ31</f>
        <v/>
      </c>
      <c r="CF31" s="42" t="str">
        <f>'Team Grid'!BK31</f>
        <v/>
      </c>
      <c r="CG31" s="42" t="str">
        <f>'Team Grid'!BL31</f>
        <v/>
      </c>
      <c r="CH31" s="42" t="str">
        <f>'Team Grid'!BM31</f>
        <v/>
      </c>
      <c r="CI31" s="42" t="str">
        <f>'Team Grid'!BN31</f>
        <v/>
      </c>
      <c r="CJ31" s="42" t="str">
        <f>'Team Grid'!BO31</f>
        <v/>
      </c>
      <c r="CK31" s="42" t="str">
        <f>'Team Grid'!BP31</f>
        <v/>
      </c>
      <c r="CL31" s="42" t="str">
        <f>'Team Grid'!BQ31</f>
        <v/>
      </c>
      <c r="CM31" s="42" t="str">
        <f>'Team Grid'!BR31</f>
        <v/>
      </c>
      <c r="CN31" s="42" t="str">
        <f>'Team Grid'!BS31</f>
        <v/>
      </c>
      <c r="CO31" s="42" t="str">
        <f>'Team Grid'!BT31</f>
        <v/>
      </c>
      <c r="CP31" s="42" t="str">
        <f>'Team Grid'!BU31</f>
        <v/>
      </c>
      <c r="CQ31" s="42" t="str">
        <f>'Team Grid'!BV31</f>
        <v/>
      </c>
      <c r="CR31" s="42" t="str">
        <f>'Team Grid'!BW31</f>
        <v/>
      </c>
      <c r="CS31" s="42" t="str">
        <f>'Team Grid'!BX31</f>
        <v/>
      </c>
      <c r="CT31" s="42" t="str">
        <f>'Team Grid'!BY31</f>
        <v/>
      </c>
      <c r="CU31" s="42" t="str">
        <f>'Team Grid'!BZ31</f>
        <v/>
      </c>
      <c r="CV31" s="42" t="str">
        <f>'Team Grid'!CA31</f>
        <v/>
      </c>
      <c r="CW31" s="42" t="str">
        <f>'Team Grid'!CB31</f>
        <v/>
      </c>
      <c r="CX31" s="42" t="str">
        <f>'Team Grid'!CC31</f>
        <v/>
      </c>
      <c r="CY31" s="42" t="str">
        <f>'Team Grid'!CD31</f>
        <v/>
      </c>
      <c r="CZ31" s="42" t="str">
        <f>'Team Grid'!CE31</f>
        <v/>
      </c>
      <c r="DA31" s="42" t="str">
        <f>'Team Grid'!CF31</f>
        <v/>
      </c>
      <c r="DB31" s="42" t="str">
        <f>'Team Grid'!CG31</f>
        <v/>
      </c>
      <c r="DC31" s="42" t="str">
        <f>'Team Grid'!CH31</f>
        <v/>
      </c>
      <c r="DD31" s="42" t="str">
        <f>'Team Grid'!CI31</f>
        <v/>
      </c>
      <c r="DE31" s="42" t="str">
        <f>'Team Grid'!CJ31</f>
        <v/>
      </c>
    </row>
    <row r="32" spans="1:109" ht="17.399999999999999" customHeight="1" x14ac:dyDescent="0.45">
      <c r="A32" s="66"/>
      <c r="O32" s="175"/>
      <c r="P32" s="175"/>
      <c r="Q32" s="175"/>
      <c r="R32" s="175"/>
      <c r="S32" s="175"/>
      <c r="T32" s="176"/>
      <c r="Y32" s="52">
        <v>4</v>
      </c>
      <c r="Z32" s="52" t="s">
        <v>23</v>
      </c>
      <c r="AA32" s="52" t="s">
        <v>41</v>
      </c>
      <c r="AB32" s="52">
        <f t="shared" si="37"/>
        <v>0</v>
      </c>
      <c r="AC32" s="52">
        <f>IF($AA32=AC$3,COUNTIFS(Data_Table_1[Theme],$Z32,Data_Table_1[Theme Ranking],"&gt;="&amp;VLOOKUP($E$3,Theme_Ranges[],2,0),Data_Table_1[Theme Ranking],"&lt;="&amp;VLOOKUP($E$3,Theme_Ranges[],3,0)),0)</f>
        <v>0</v>
      </c>
      <c r="AD32" s="52">
        <f>IF($AA32=AD$3,COUNTIFS(Data_Table_1[Theme],$Z32,Data_Table_1[Theme Ranking],"&gt;="&amp;VLOOKUP($E$3,Theme_Ranges[],2,0),Data_Table_1[Theme Ranking],"&lt;="&amp;VLOOKUP($E$3,Theme_Ranges[],3,0)),0)</f>
        <v>0</v>
      </c>
      <c r="AE32" s="52">
        <f>IF($AA32=AE$3,COUNTIFS(Data_Table_1[Theme],$Z32,Data_Table_1[Theme Ranking],"&gt;="&amp;VLOOKUP($E$3,Theme_Ranges[],2,0),Data_Table_1[Theme Ranking],"&lt;="&amp;VLOOKUP($E$3,Theme_Ranges[],3,0)),0)</f>
        <v>0</v>
      </c>
      <c r="AF32" s="52">
        <f>IF($AA32=AF$3,COUNTIFS(Data_Table_1[Theme],$Z32,Data_Table_1[Theme Ranking],"&gt;="&amp;VLOOKUP($E$3,Theme_Ranges[],2,0),Data_Table_1[Theme Ranking],"&lt;="&amp;VLOOKUP($E$3,Theme_Ranges[],3,0)),0)</f>
        <v>0</v>
      </c>
      <c r="AH32" s="52" t="str">
        <v>Consistency</v>
      </c>
      <c r="AI32" s="52" t="str">
        <v>Executing</v>
      </c>
      <c r="AJ32" s="52">
        <v>0</v>
      </c>
      <c r="AK32" s="52" t="e">
        <f t="shared" si="0"/>
        <v>#N/A</v>
      </c>
      <c r="AL32" s="52" t="e">
        <f t="shared" si="1"/>
        <v>#N/A</v>
      </c>
      <c r="AM32" s="52" t="e">
        <f t="shared" si="2"/>
        <v>#N/A</v>
      </c>
      <c r="AN32" s="52" t="e">
        <f t="shared" si="3"/>
        <v>#N/A</v>
      </c>
      <c r="AP32" s="52" t="str">
        <v>Futuristic</v>
      </c>
      <c r="AQ32" s="52" t="str">
        <v>Strategic</v>
      </c>
      <c r="AR32" s="52">
        <v>0</v>
      </c>
      <c r="AT32" s="52" t="str">
        <f t="shared" si="5"/>
        <v>Strategic</v>
      </c>
      <c r="AU32" s="52" t="str">
        <f t="shared" si="6"/>
        <v>Futuristic</v>
      </c>
      <c r="AV32" s="52">
        <f t="shared" si="7"/>
        <v>0</v>
      </c>
      <c r="AX32" s="5">
        <f>VLOOKUP($AY$8,Theme_Ranges[],2,0)</f>
        <v>1</v>
      </c>
      <c r="AY32" s="5">
        <f>VLOOKUP($AY$8,Theme_Ranges[],3,0)</f>
        <v>5</v>
      </c>
      <c r="AZ32" s="42">
        <f>'Team Grid'!AW32</f>
        <v>0</v>
      </c>
      <c r="BA32" s="42">
        <f t="shared" si="18"/>
        <v>0</v>
      </c>
      <c r="BB32" s="42">
        <f t="shared" si="19"/>
        <v>0</v>
      </c>
      <c r="BC32" s="42">
        <f t="shared" si="20"/>
        <v>0</v>
      </c>
      <c r="BD32" s="42">
        <f t="shared" si="21"/>
        <v>0</v>
      </c>
      <c r="BE32" s="71"/>
      <c r="BF32" s="42">
        <f t="shared" si="22"/>
        <v>0</v>
      </c>
      <c r="BG32" s="42">
        <f t="shared" si="23"/>
        <v>0</v>
      </c>
      <c r="BH32" s="42">
        <f t="shared" si="24"/>
        <v>0</v>
      </c>
      <c r="BI32" s="42">
        <f t="shared" si="25"/>
        <v>0</v>
      </c>
      <c r="BJ32" s="71"/>
      <c r="BK32" s="5">
        <v>1</v>
      </c>
      <c r="BL32" s="5">
        <v>5</v>
      </c>
      <c r="BM32" s="42">
        <f t="shared" si="30"/>
        <v>0</v>
      </c>
      <c r="BN32" s="42">
        <f t="shared" si="26"/>
        <v>0</v>
      </c>
      <c r="BO32" s="42">
        <f t="shared" si="27"/>
        <v>0</v>
      </c>
      <c r="BP32" s="42">
        <f t="shared" si="28"/>
        <v>0</v>
      </c>
      <c r="BQ32" s="42">
        <f t="shared" si="29"/>
        <v>0</v>
      </c>
      <c r="BR32" s="71"/>
      <c r="BS32" s="42">
        <f t="shared" si="31"/>
        <v>0</v>
      </c>
      <c r="BT32" s="42">
        <f t="shared" si="32"/>
        <v>0</v>
      </c>
      <c r="BU32" s="42">
        <f t="shared" si="33"/>
        <v>0</v>
      </c>
      <c r="BV32" s="42">
        <f t="shared" si="34"/>
        <v>0</v>
      </c>
      <c r="BX32" s="42" t="str">
        <f>'Team Grid'!BC32</f>
        <v/>
      </c>
      <c r="BY32" s="42" t="str">
        <f>'Team Grid'!BD32</f>
        <v/>
      </c>
      <c r="BZ32" s="42" t="str">
        <f>'Team Grid'!BE32</f>
        <v/>
      </c>
      <c r="CA32" s="42" t="str">
        <f>'Team Grid'!BF32</f>
        <v/>
      </c>
      <c r="CB32" s="42" t="str">
        <f>'Team Grid'!BG32</f>
        <v/>
      </c>
      <c r="CC32" s="42" t="str">
        <f>'Team Grid'!BH32</f>
        <v/>
      </c>
      <c r="CD32" s="42" t="str">
        <f>'Team Grid'!BI32</f>
        <v/>
      </c>
      <c r="CE32" s="42" t="str">
        <f>'Team Grid'!BJ32</f>
        <v/>
      </c>
      <c r="CF32" s="42" t="str">
        <f>'Team Grid'!BK32</f>
        <v/>
      </c>
      <c r="CG32" s="42" t="str">
        <f>'Team Grid'!BL32</f>
        <v/>
      </c>
      <c r="CH32" s="42" t="str">
        <f>'Team Grid'!BM32</f>
        <v/>
      </c>
      <c r="CI32" s="42" t="str">
        <f>'Team Grid'!BN32</f>
        <v/>
      </c>
      <c r="CJ32" s="42" t="str">
        <f>'Team Grid'!BO32</f>
        <v/>
      </c>
      <c r="CK32" s="42" t="str">
        <f>'Team Grid'!BP32</f>
        <v/>
      </c>
      <c r="CL32" s="42" t="str">
        <f>'Team Grid'!BQ32</f>
        <v/>
      </c>
      <c r="CM32" s="42" t="str">
        <f>'Team Grid'!BR32</f>
        <v/>
      </c>
      <c r="CN32" s="42" t="str">
        <f>'Team Grid'!BS32</f>
        <v/>
      </c>
      <c r="CO32" s="42" t="str">
        <f>'Team Grid'!BT32</f>
        <v/>
      </c>
      <c r="CP32" s="42" t="str">
        <f>'Team Grid'!BU32</f>
        <v/>
      </c>
      <c r="CQ32" s="42" t="str">
        <f>'Team Grid'!BV32</f>
        <v/>
      </c>
      <c r="CR32" s="42" t="str">
        <f>'Team Grid'!BW32</f>
        <v/>
      </c>
      <c r="CS32" s="42" t="str">
        <f>'Team Grid'!BX32</f>
        <v/>
      </c>
      <c r="CT32" s="42" t="str">
        <f>'Team Grid'!BY32</f>
        <v/>
      </c>
      <c r="CU32" s="42" t="str">
        <f>'Team Grid'!BZ32</f>
        <v/>
      </c>
      <c r="CV32" s="42" t="str">
        <f>'Team Grid'!CA32</f>
        <v/>
      </c>
      <c r="CW32" s="42" t="str">
        <f>'Team Grid'!CB32</f>
        <v/>
      </c>
      <c r="CX32" s="42" t="str">
        <f>'Team Grid'!CC32</f>
        <v/>
      </c>
      <c r="CY32" s="42" t="str">
        <f>'Team Grid'!CD32</f>
        <v/>
      </c>
      <c r="CZ32" s="42" t="str">
        <f>'Team Grid'!CE32</f>
        <v/>
      </c>
      <c r="DA32" s="42" t="str">
        <f>'Team Grid'!CF32</f>
        <v/>
      </c>
      <c r="DB32" s="42" t="str">
        <f>'Team Grid'!CG32</f>
        <v/>
      </c>
      <c r="DC32" s="42" t="str">
        <f>'Team Grid'!CH32</f>
        <v/>
      </c>
      <c r="DD32" s="42" t="str">
        <f>'Team Grid'!CI32</f>
        <v/>
      </c>
      <c r="DE32" s="42" t="str">
        <f>'Team Grid'!CJ32</f>
        <v/>
      </c>
    </row>
    <row r="33" spans="1:109" ht="17.399999999999999" customHeight="1" x14ac:dyDescent="0.45">
      <c r="A33" s="66"/>
      <c r="O33" s="175"/>
      <c r="P33" s="175"/>
      <c r="Q33" s="175"/>
      <c r="R33" s="175"/>
      <c r="S33" s="175"/>
      <c r="T33" s="176"/>
      <c r="Y33" s="52">
        <v>4</v>
      </c>
      <c r="Z33" s="52" t="s">
        <v>33</v>
      </c>
      <c r="AA33" s="52" t="s">
        <v>41</v>
      </c>
      <c r="AB33" s="52">
        <f t="shared" si="37"/>
        <v>0</v>
      </c>
      <c r="AC33" s="52">
        <f>IF($AA33=AC$3,COUNTIFS(Data_Table_1[Theme],$Z33,Data_Table_1[Theme Ranking],"&gt;="&amp;VLOOKUP($E$3,Theme_Ranges[],2,0),Data_Table_1[Theme Ranking],"&lt;="&amp;VLOOKUP($E$3,Theme_Ranges[],3,0)),0)</f>
        <v>0</v>
      </c>
      <c r="AD33" s="52">
        <f>IF($AA33=AD$3,COUNTIFS(Data_Table_1[Theme],$Z33,Data_Table_1[Theme Ranking],"&gt;="&amp;VLOOKUP($E$3,Theme_Ranges[],2,0),Data_Table_1[Theme Ranking],"&lt;="&amp;VLOOKUP($E$3,Theme_Ranges[],3,0)),0)</f>
        <v>0</v>
      </c>
      <c r="AE33" s="52">
        <f>IF($AA33=AE$3,COUNTIFS(Data_Table_1[Theme],$Z33,Data_Table_1[Theme Ranking],"&gt;="&amp;VLOOKUP($E$3,Theme_Ranges[],2,0),Data_Table_1[Theme Ranking],"&lt;="&amp;VLOOKUP($E$3,Theme_Ranges[],3,0)),0)</f>
        <v>0</v>
      </c>
      <c r="AF33" s="52">
        <f>IF($AA33=AF$3,COUNTIFS(Data_Table_1[Theme],$Z33,Data_Table_1[Theme Ranking],"&gt;="&amp;VLOOKUP($E$3,Theme_Ranges[],2,0),Data_Table_1[Theme Ranking],"&lt;="&amp;VLOOKUP($E$3,Theme_Ranges[],3,0)),0)</f>
        <v>0</v>
      </c>
      <c r="AH33" s="52" t="str">
        <v>Deliberative</v>
      </c>
      <c r="AI33" s="52" t="str">
        <v>Executing</v>
      </c>
      <c r="AJ33" s="52">
        <v>0</v>
      </c>
      <c r="AK33" s="52" t="e">
        <f t="shared" si="0"/>
        <v>#N/A</v>
      </c>
      <c r="AL33" s="52" t="e">
        <f t="shared" si="1"/>
        <v>#N/A</v>
      </c>
      <c r="AM33" s="52" t="e">
        <f t="shared" si="2"/>
        <v>#N/A</v>
      </c>
      <c r="AN33" s="52" t="e">
        <f t="shared" si="3"/>
        <v>#N/A</v>
      </c>
      <c r="AP33" s="52" t="str">
        <v>Ideation</v>
      </c>
      <c r="AQ33" s="52" t="str">
        <v>Strategic</v>
      </c>
      <c r="AR33" s="52">
        <v>0</v>
      </c>
      <c r="AT33" s="52" t="str">
        <f t="shared" si="5"/>
        <v>Strategic</v>
      </c>
      <c r="AU33" s="52" t="str">
        <f t="shared" si="6"/>
        <v>Ideation</v>
      </c>
      <c r="AV33" s="52">
        <f t="shared" si="7"/>
        <v>0</v>
      </c>
      <c r="AX33" s="5">
        <f>VLOOKUP($AY$8,Theme_Ranges[],2,0)</f>
        <v>1</v>
      </c>
      <c r="AY33" s="5">
        <f>VLOOKUP($AY$8,Theme_Ranges[],3,0)</f>
        <v>5</v>
      </c>
      <c r="AZ33" s="42">
        <f>'Team Grid'!AW33</f>
        <v>0</v>
      </c>
      <c r="BA33" s="42">
        <f t="shared" si="18"/>
        <v>0</v>
      </c>
      <c r="BB33" s="42">
        <f t="shared" si="19"/>
        <v>0</v>
      </c>
      <c r="BC33" s="42">
        <f t="shared" si="20"/>
        <v>0</v>
      </c>
      <c r="BD33" s="42">
        <f t="shared" si="21"/>
        <v>0</v>
      </c>
      <c r="BE33" s="71"/>
      <c r="BF33" s="42">
        <f t="shared" si="22"/>
        <v>0</v>
      </c>
      <c r="BG33" s="42">
        <f t="shared" si="23"/>
        <v>0</v>
      </c>
      <c r="BH33" s="42">
        <f t="shared" si="24"/>
        <v>0</v>
      </c>
      <c r="BI33" s="42">
        <f t="shared" si="25"/>
        <v>0</v>
      </c>
      <c r="BJ33" s="71"/>
      <c r="BK33" s="5">
        <v>1</v>
      </c>
      <c r="BL33" s="5">
        <v>5</v>
      </c>
      <c r="BM33" s="42">
        <f t="shared" si="30"/>
        <v>0</v>
      </c>
      <c r="BN33" s="42">
        <f t="shared" si="26"/>
        <v>0</v>
      </c>
      <c r="BO33" s="42">
        <f t="shared" si="27"/>
        <v>0</v>
      </c>
      <c r="BP33" s="42">
        <f t="shared" si="28"/>
        <v>0</v>
      </c>
      <c r="BQ33" s="42">
        <f t="shared" si="29"/>
        <v>0</v>
      </c>
      <c r="BR33" s="71"/>
      <c r="BS33" s="42">
        <f t="shared" si="31"/>
        <v>0</v>
      </c>
      <c r="BT33" s="42">
        <f t="shared" si="32"/>
        <v>0</v>
      </c>
      <c r="BU33" s="42">
        <f t="shared" si="33"/>
        <v>0</v>
      </c>
      <c r="BV33" s="42">
        <f t="shared" si="34"/>
        <v>0</v>
      </c>
      <c r="BX33" s="42" t="str">
        <f>'Team Grid'!BC33</f>
        <v/>
      </c>
      <c r="BY33" s="42" t="str">
        <f>'Team Grid'!BD33</f>
        <v/>
      </c>
      <c r="BZ33" s="42" t="str">
        <f>'Team Grid'!BE33</f>
        <v/>
      </c>
      <c r="CA33" s="42" t="str">
        <f>'Team Grid'!BF33</f>
        <v/>
      </c>
      <c r="CB33" s="42" t="str">
        <f>'Team Grid'!BG33</f>
        <v/>
      </c>
      <c r="CC33" s="42" t="str">
        <f>'Team Grid'!BH33</f>
        <v/>
      </c>
      <c r="CD33" s="42" t="str">
        <f>'Team Grid'!BI33</f>
        <v/>
      </c>
      <c r="CE33" s="42" t="str">
        <f>'Team Grid'!BJ33</f>
        <v/>
      </c>
      <c r="CF33" s="42" t="str">
        <f>'Team Grid'!BK33</f>
        <v/>
      </c>
      <c r="CG33" s="42" t="str">
        <f>'Team Grid'!BL33</f>
        <v/>
      </c>
      <c r="CH33" s="42" t="str">
        <f>'Team Grid'!BM33</f>
        <v/>
      </c>
      <c r="CI33" s="42" t="str">
        <f>'Team Grid'!BN33</f>
        <v/>
      </c>
      <c r="CJ33" s="42" t="str">
        <f>'Team Grid'!BO33</f>
        <v/>
      </c>
      <c r="CK33" s="42" t="str">
        <f>'Team Grid'!BP33</f>
        <v/>
      </c>
      <c r="CL33" s="42" t="str">
        <f>'Team Grid'!BQ33</f>
        <v/>
      </c>
      <c r="CM33" s="42" t="str">
        <f>'Team Grid'!BR33</f>
        <v/>
      </c>
      <c r="CN33" s="42" t="str">
        <f>'Team Grid'!BS33</f>
        <v/>
      </c>
      <c r="CO33" s="42" t="str">
        <f>'Team Grid'!BT33</f>
        <v/>
      </c>
      <c r="CP33" s="42" t="str">
        <f>'Team Grid'!BU33</f>
        <v/>
      </c>
      <c r="CQ33" s="42" t="str">
        <f>'Team Grid'!BV33</f>
        <v/>
      </c>
      <c r="CR33" s="42" t="str">
        <f>'Team Grid'!BW33</f>
        <v/>
      </c>
      <c r="CS33" s="42" t="str">
        <f>'Team Grid'!BX33</f>
        <v/>
      </c>
      <c r="CT33" s="42" t="str">
        <f>'Team Grid'!BY33</f>
        <v/>
      </c>
      <c r="CU33" s="42" t="str">
        <f>'Team Grid'!BZ33</f>
        <v/>
      </c>
      <c r="CV33" s="42" t="str">
        <f>'Team Grid'!CA33</f>
        <v/>
      </c>
      <c r="CW33" s="42" t="str">
        <f>'Team Grid'!CB33</f>
        <v/>
      </c>
      <c r="CX33" s="42" t="str">
        <f>'Team Grid'!CC33</f>
        <v/>
      </c>
      <c r="CY33" s="42" t="str">
        <f>'Team Grid'!CD33</f>
        <v/>
      </c>
      <c r="CZ33" s="42" t="str">
        <f>'Team Grid'!CE33</f>
        <v/>
      </c>
      <c r="DA33" s="42" t="str">
        <f>'Team Grid'!CF33</f>
        <v/>
      </c>
      <c r="DB33" s="42" t="str">
        <f>'Team Grid'!CG33</f>
        <v/>
      </c>
      <c r="DC33" s="42" t="str">
        <f>'Team Grid'!CH33</f>
        <v/>
      </c>
      <c r="DD33" s="42" t="str">
        <f>'Team Grid'!CI33</f>
        <v/>
      </c>
      <c r="DE33" s="42" t="str">
        <f>'Team Grid'!CJ33</f>
        <v/>
      </c>
    </row>
    <row r="34" spans="1:109" ht="17.399999999999999" customHeight="1" x14ac:dyDescent="0.45">
      <c r="A34" s="66"/>
      <c r="C34" s="182" t="str">
        <f>BA2</f>
        <v>0/0 People have Executing in their Top 5</v>
      </c>
      <c r="D34" s="182"/>
      <c r="E34" s="182"/>
      <c r="F34" s="182"/>
      <c r="J34" s="182" t="str">
        <f>BC2</f>
        <v>0/0 People have Relationship Building in their Top 5</v>
      </c>
      <c r="K34" s="182"/>
      <c r="L34" s="182"/>
      <c r="M34" s="182"/>
      <c r="O34" s="175"/>
      <c r="P34" s="175"/>
      <c r="Q34" s="175"/>
      <c r="R34" s="175"/>
      <c r="S34" s="175"/>
      <c r="T34" s="176"/>
      <c r="Y34" s="52">
        <v>4</v>
      </c>
      <c r="Z34" s="52" t="s">
        <v>12</v>
      </c>
      <c r="AA34" s="52" t="s">
        <v>41</v>
      </c>
      <c r="AB34" s="52">
        <f t="shared" si="37"/>
        <v>0</v>
      </c>
      <c r="AC34" s="52">
        <f>IF($AA34=AC$3,COUNTIFS(Data_Table_1[Theme],$Z34,Data_Table_1[Theme Ranking],"&gt;="&amp;VLOOKUP($E$3,Theme_Ranges[],2,0),Data_Table_1[Theme Ranking],"&lt;="&amp;VLOOKUP($E$3,Theme_Ranges[],3,0)),0)</f>
        <v>0</v>
      </c>
      <c r="AD34" s="52">
        <f>IF($AA34=AD$3,COUNTIFS(Data_Table_1[Theme],$Z34,Data_Table_1[Theme Ranking],"&gt;="&amp;VLOOKUP($E$3,Theme_Ranges[],2,0),Data_Table_1[Theme Ranking],"&lt;="&amp;VLOOKUP($E$3,Theme_Ranges[],3,0)),0)</f>
        <v>0</v>
      </c>
      <c r="AE34" s="52">
        <f>IF($AA34=AE$3,COUNTIFS(Data_Table_1[Theme],$Z34,Data_Table_1[Theme Ranking],"&gt;="&amp;VLOOKUP($E$3,Theme_Ranges[],2,0),Data_Table_1[Theme Ranking],"&lt;="&amp;VLOOKUP($E$3,Theme_Ranges[],3,0)),0)</f>
        <v>0</v>
      </c>
      <c r="AF34" s="52">
        <f>IF($AA34=AF$3,COUNTIFS(Data_Table_1[Theme],$Z34,Data_Table_1[Theme Ranking],"&gt;="&amp;VLOOKUP($E$3,Theme_Ranges[],2,0),Data_Table_1[Theme Ranking],"&lt;="&amp;VLOOKUP($E$3,Theme_Ranges[],3,0)),0)</f>
        <v>0</v>
      </c>
      <c r="AH34" s="52" t="str">
        <v>Discipline</v>
      </c>
      <c r="AI34" s="52" t="str">
        <v>Executing</v>
      </c>
      <c r="AJ34" s="52">
        <v>0</v>
      </c>
      <c r="AK34" s="52" t="e">
        <f t="shared" si="0"/>
        <v>#N/A</v>
      </c>
      <c r="AL34" s="52" t="e">
        <f t="shared" si="1"/>
        <v>#N/A</v>
      </c>
      <c r="AM34" s="52" t="e">
        <f t="shared" si="2"/>
        <v>#N/A</v>
      </c>
      <c r="AN34" s="52" t="e">
        <f t="shared" si="3"/>
        <v>#N/A</v>
      </c>
      <c r="AP34" s="52" t="str">
        <v>Input</v>
      </c>
      <c r="AQ34" s="52" t="str">
        <v>Strategic</v>
      </c>
      <c r="AR34" s="52">
        <v>0</v>
      </c>
      <c r="AT34" s="52" t="str">
        <f t="shared" si="5"/>
        <v>Strategic</v>
      </c>
      <c r="AU34" s="52" t="str">
        <f t="shared" si="6"/>
        <v>Input</v>
      </c>
      <c r="AV34" s="52">
        <f t="shared" si="7"/>
        <v>0</v>
      </c>
      <c r="AX34" s="5">
        <f>VLOOKUP($AY$8,Theme_Ranges[],2,0)</f>
        <v>1</v>
      </c>
      <c r="AY34" s="5">
        <f>VLOOKUP($AY$8,Theme_Ranges[],3,0)</f>
        <v>5</v>
      </c>
      <c r="AZ34" s="42">
        <f>'Team Grid'!AW34</f>
        <v>0</v>
      </c>
      <c r="BA34" s="42">
        <f t="shared" si="18"/>
        <v>0</v>
      </c>
      <c r="BB34" s="42">
        <f t="shared" si="19"/>
        <v>0</v>
      </c>
      <c r="BC34" s="42">
        <f t="shared" si="20"/>
        <v>0</v>
      </c>
      <c r="BD34" s="42">
        <f t="shared" si="21"/>
        <v>0</v>
      </c>
      <c r="BE34" s="71"/>
      <c r="BF34" s="42">
        <f t="shared" si="22"/>
        <v>0</v>
      </c>
      <c r="BG34" s="42">
        <f t="shared" si="23"/>
        <v>0</v>
      </c>
      <c r="BH34" s="42">
        <f t="shared" si="24"/>
        <v>0</v>
      </c>
      <c r="BI34" s="42">
        <f t="shared" si="25"/>
        <v>0</v>
      </c>
      <c r="BJ34" s="71"/>
      <c r="BK34" s="5">
        <v>1</v>
      </c>
      <c r="BL34" s="5">
        <v>5</v>
      </c>
      <c r="BM34" s="42">
        <f t="shared" si="30"/>
        <v>0</v>
      </c>
      <c r="BN34" s="42">
        <f t="shared" si="26"/>
        <v>0</v>
      </c>
      <c r="BO34" s="42">
        <f t="shared" si="27"/>
        <v>0</v>
      </c>
      <c r="BP34" s="42">
        <f t="shared" si="28"/>
        <v>0</v>
      </c>
      <c r="BQ34" s="42">
        <f t="shared" si="29"/>
        <v>0</v>
      </c>
      <c r="BR34" s="71"/>
      <c r="BS34" s="42">
        <f t="shared" si="31"/>
        <v>0</v>
      </c>
      <c r="BT34" s="42">
        <f t="shared" si="32"/>
        <v>0</v>
      </c>
      <c r="BU34" s="42">
        <f t="shared" si="33"/>
        <v>0</v>
      </c>
      <c r="BV34" s="42">
        <f t="shared" si="34"/>
        <v>0</v>
      </c>
      <c r="BX34" s="42" t="str">
        <f>'Team Grid'!BC34</f>
        <v/>
      </c>
      <c r="BY34" s="42" t="str">
        <f>'Team Grid'!BD34</f>
        <v/>
      </c>
      <c r="BZ34" s="42" t="str">
        <f>'Team Grid'!BE34</f>
        <v/>
      </c>
      <c r="CA34" s="42" t="str">
        <f>'Team Grid'!BF34</f>
        <v/>
      </c>
      <c r="CB34" s="42" t="str">
        <f>'Team Grid'!BG34</f>
        <v/>
      </c>
      <c r="CC34" s="42" t="str">
        <f>'Team Grid'!BH34</f>
        <v/>
      </c>
      <c r="CD34" s="42" t="str">
        <f>'Team Grid'!BI34</f>
        <v/>
      </c>
      <c r="CE34" s="42" t="str">
        <f>'Team Grid'!BJ34</f>
        <v/>
      </c>
      <c r="CF34" s="42" t="str">
        <f>'Team Grid'!BK34</f>
        <v/>
      </c>
      <c r="CG34" s="42" t="str">
        <f>'Team Grid'!BL34</f>
        <v/>
      </c>
      <c r="CH34" s="42" t="str">
        <f>'Team Grid'!BM34</f>
        <v/>
      </c>
      <c r="CI34" s="42" t="str">
        <f>'Team Grid'!BN34</f>
        <v/>
      </c>
      <c r="CJ34" s="42" t="str">
        <f>'Team Grid'!BO34</f>
        <v/>
      </c>
      <c r="CK34" s="42" t="str">
        <f>'Team Grid'!BP34</f>
        <v/>
      </c>
      <c r="CL34" s="42" t="str">
        <f>'Team Grid'!BQ34</f>
        <v/>
      </c>
      <c r="CM34" s="42" t="str">
        <f>'Team Grid'!BR34</f>
        <v/>
      </c>
      <c r="CN34" s="42" t="str">
        <f>'Team Grid'!BS34</f>
        <v/>
      </c>
      <c r="CO34" s="42" t="str">
        <f>'Team Grid'!BT34</f>
        <v/>
      </c>
      <c r="CP34" s="42" t="str">
        <f>'Team Grid'!BU34</f>
        <v/>
      </c>
      <c r="CQ34" s="42" t="str">
        <f>'Team Grid'!BV34</f>
        <v/>
      </c>
      <c r="CR34" s="42" t="str">
        <f>'Team Grid'!BW34</f>
        <v/>
      </c>
      <c r="CS34" s="42" t="str">
        <f>'Team Grid'!BX34</f>
        <v/>
      </c>
      <c r="CT34" s="42" t="str">
        <f>'Team Grid'!BY34</f>
        <v/>
      </c>
      <c r="CU34" s="42" t="str">
        <f>'Team Grid'!BZ34</f>
        <v/>
      </c>
      <c r="CV34" s="42" t="str">
        <f>'Team Grid'!CA34</f>
        <v/>
      </c>
      <c r="CW34" s="42" t="str">
        <f>'Team Grid'!CB34</f>
        <v/>
      </c>
      <c r="CX34" s="42" t="str">
        <f>'Team Grid'!CC34</f>
        <v/>
      </c>
      <c r="CY34" s="42" t="str">
        <f>'Team Grid'!CD34</f>
        <v/>
      </c>
      <c r="CZ34" s="42" t="str">
        <f>'Team Grid'!CE34</f>
        <v/>
      </c>
      <c r="DA34" s="42" t="str">
        <f>'Team Grid'!CF34</f>
        <v/>
      </c>
      <c r="DB34" s="42" t="str">
        <f>'Team Grid'!CG34</f>
        <v/>
      </c>
      <c r="DC34" s="42" t="str">
        <f>'Team Grid'!CH34</f>
        <v/>
      </c>
      <c r="DD34" s="42" t="str">
        <f>'Team Grid'!CI34</f>
        <v/>
      </c>
      <c r="DE34" s="42" t="str">
        <f>'Team Grid'!CJ34</f>
        <v/>
      </c>
    </row>
    <row r="35" spans="1:109" ht="17.399999999999999" customHeight="1" x14ac:dyDescent="0.45">
      <c r="A35" s="66"/>
      <c r="C35" s="182"/>
      <c r="D35" s="182"/>
      <c r="E35" s="182"/>
      <c r="F35" s="182"/>
      <c r="J35" s="182"/>
      <c r="K35" s="182"/>
      <c r="L35" s="182"/>
      <c r="M35" s="182"/>
      <c r="O35" s="175"/>
      <c r="P35" s="175"/>
      <c r="Q35" s="175"/>
      <c r="R35" s="175"/>
      <c r="S35" s="175"/>
      <c r="T35" s="176"/>
      <c r="Y35" s="52">
        <v>4</v>
      </c>
      <c r="Z35" s="52" t="s">
        <v>37</v>
      </c>
      <c r="AA35" s="52" t="s">
        <v>41</v>
      </c>
      <c r="AB35" s="52">
        <f t="shared" si="37"/>
        <v>0</v>
      </c>
      <c r="AC35" s="52">
        <f>IF($AA35=AC$3,COUNTIFS(Data_Table_1[Theme],$Z35,Data_Table_1[Theme Ranking],"&gt;="&amp;VLOOKUP($E$3,Theme_Ranges[],2,0),Data_Table_1[Theme Ranking],"&lt;="&amp;VLOOKUP($E$3,Theme_Ranges[],3,0)),0)</f>
        <v>0</v>
      </c>
      <c r="AD35" s="52">
        <f>IF($AA35=AD$3,COUNTIFS(Data_Table_1[Theme],$Z35,Data_Table_1[Theme Ranking],"&gt;="&amp;VLOOKUP($E$3,Theme_Ranges[],2,0),Data_Table_1[Theme Ranking],"&lt;="&amp;VLOOKUP($E$3,Theme_Ranges[],3,0)),0)</f>
        <v>0</v>
      </c>
      <c r="AE35" s="52">
        <f>IF($AA35=AE$3,COUNTIFS(Data_Table_1[Theme],$Z35,Data_Table_1[Theme Ranking],"&gt;="&amp;VLOOKUP($E$3,Theme_Ranges[],2,0),Data_Table_1[Theme Ranking],"&lt;="&amp;VLOOKUP($E$3,Theme_Ranges[],3,0)),0)</f>
        <v>0</v>
      </c>
      <c r="AF35" s="52">
        <f>IF($AA35=AF$3,COUNTIFS(Data_Table_1[Theme],$Z35,Data_Table_1[Theme Ranking],"&gt;="&amp;VLOOKUP($E$3,Theme_Ranges[],2,0),Data_Table_1[Theme Ranking],"&lt;="&amp;VLOOKUP($E$3,Theme_Ranges[],3,0)),0)</f>
        <v>0</v>
      </c>
      <c r="AH35" s="52" t="str">
        <v>Focus</v>
      </c>
      <c r="AI35" s="52" t="str">
        <v>Executing</v>
      </c>
      <c r="AJ35" s="52">
        <v>0</v>
      </c>
      <c r="AK35" s="52" t="e">
        <f t="shared" si="0"/>
        <v>#N/A</v>
      </c>
      <c r="AL35" s="52" t="e">
        <f t="shared" si="1"/>
        <v>#N/A</v>
      </c>
      <c r="AM35" s="52" t="e">
        <f t="shared" si="2"/>
        <v>#N/A</v>
      </c>
      <c r="AN35" s="52" t="e">
        <f t="shared" si="3"/>
        <v>#N/A</v>
      </c>
      <c r="AP35" s="52" t="str">
        <v>Intellection</v>
      </c>
      <c r="AQ35" s="52" t="str">
        <v>Strategic</v>
      </c>
      <c r="AR35" s="52">
        <v>0</v>
      </c>
      <c r="AT35" s="52" t="str">
        <f t="shared" si="5"/>
        <v>Strategic</v>
      </c>
      <c r="AU35" s="52" t="str">
        <f t="shared" si="6"/>
        <v>Intellection</v>
      </c>
      <c r="AV35" s="52">
        <f t="shared" si="7"/>
        <v>0</v>
      </c>
      <c r="AX35" s="5">
        <f>VLOOKUP($AY$8,Theme_Ranges[],2,0)</f>
        <v>1</v>
      </c>
      <c r="AY35" s="5">
        <f>VLOOKUP($AY$8,Theme_Ranges[],3,0)</f>
        <v>5</v>
      </c>
      <c r="AZ35" s="42">
        <f>'Team Grid'!AW35</f>
        <v>0</v>
      </c>
      <c r="BA35" s="42">
        <f t="shared" si="18"/>
        <v>0</v>
      </c>
      <c r="BB35" s="42">
        <f t="shared" si="19"/>
        <v>0</v>
      </c>
      <c r="BC35" s="42">
        <f t="shared" si="20"/>
        <v>0</v>
      </c>
      <c r="BD35" s="42">
        <f t="shared" si="21"/>
        <v>0</v>
      </c>
      <c r="BE35" s="71"/>
      <c r="BF35" s="42">
        <f t="shared" si="22"/>
        <v>0</v>
      </c>
      <c r="BG35" s="42">
        <f t="shared" si="23"/>
        <v>0</v>
      </c>
      <c r="BH35" s="42">
        <f t="shared" si="24"/>
        <v>0</v>
      </c>
      <c r="BI35" s="42">
        <f t="shared" si="25"/>
        <v>0</v>
      </c>
      <c r="BJ35" s="71"/>
      <c r="BK35" s="5">
        <v>1</v>
      </c>
      <c r="BL35" s="5">
        <v>5</v>
      </c>
      <c r="BM35" s="42">
        <f t="shared" si="30"/>
        <v>0</v>
      </c>
      <c r="BN35" s="42">
        <f t="shared" si="26"/>
        <v>0</v>
      </c>
      <c r="BO35" s="42">
        <f t="shared" si="27"/>
        <v>0</v>
      </c>
      <c r="BP35" s="42">
        <f t="shared" si="28"/>
        <v>0</v>
      </c>
      <c r="BQ35" s="42">
        <f t="shared" si="29"/>
        <v>0</v>
      </c>
      <c r="BR35" s="71"/>
      <c r="BS35" s="42">
        <f t="shared" si="31"/>
        <v>0</v>
      </c>
      <c r="BT35" s="42">
        <f t="shared" si="32"/>
        <v>0</v>
      </c>
      <c r="BU35" s="42">
        <f t="shared" si="33"/>
        <v>0</v>
      </c>
      <c r="BV35" s="42">
        <f t="shared" si="34"/>
        <v>0</v>
      </c>
      <c r="BX35" s="42" t="str">
        <f>'Team Grid'!BC35</f>
        <v/>
      </c>
      <c r="BY35" s="42" t="str">
        <f>'Team Grid'!BD35</f>
        <v/>
      </c>
      <c r="BZ35" s="42" t="str">
        <f>'Team Grid'!BE35</f>
        <v/>
      </c>
      <c r="CA35" s="42" t="str">
        <f>'Team Grid'!BF35</f>
        <v/>
      </c>
      <c r="CB35" s="42" t="str">
        <f>'Team Grid'!BG35</f>
        <v/>
      </c>
      <c r="CC35" s="42" t="str">
        <f>'Team Grid'!BH35</f>
        <v/>
      </c>
      <c r="CD35" s="42" t="str">
        <f>'Team Grid'!BI35</f>
        <v/>
      </c>
      <c r="CE35" s="42" t="str">
        <f>'Team Grid'!BJ35</f>
        <v/>
      </c>
      <c r="CF35" s="42" t="str">
        <f>'Team Grid'!BK35</f>
        <v/>
      </c>
      <c r="CG35" s="42" t="str">
        <f>'Team Grid'!BL35</f>
        <v/>
      </c>
      <c r="CH35" s="42" t="str">
        <f>'Team Grid'!BM35</f>
        <v/>
      </c>
      <c r="CI35" s="42" t="str">
        <f>'Team Grid'!BN35</f>
        <v/>
      </c>
      <c r="CJ35" s="42" t="str">
        <f>'Team Grid'!BO35</f>
        <v/>
      </c>
      <c r="CK35" s="42" t="str">
        <f>'Team Grid'!BP35</f>
        <v/>
      </c>
      <c r="CL35" s="42" t="str">
        <f>'Team Grid'!BQ35</f>
        <v/>
      </c>
      <c r="CM35" s="42" t="str">
        <f>'Team Grid'!BR35</f>
        <v/>
      </c>
      <c r="CN35" s="42" t="str">
        <f>'Team Grid'!BS35</f>
        <v/>
      </c>
      <c r="CO35" s="42" t="str">
        <f>'Team Grid'!BT35</f>
        <v/>
      </c>
      <c r="CP35" s="42" t="str">
        <f>'Team Grid'!BU35</f>
        <v/>
      </c>
      <c r="CQ35" s="42" t="str">
        <f>'Team Grid'!BV35</f>
        <v/>
      </c>
      <c r="CR35" s="42" t="str">
        <f>'Team Grid'!BW35</f>
        <v/>
      </c>
      <c r="CS35" s="42" t="str">
        <f>'Team Grid'!BX35</f>
        <v/>
      </c>
      <c r="CT35" s="42" t="str">
        <f>'Team Grid'!BY35</f>
        <v/>
      </c>
      <c r="CU35" s="42" t="str">
        <f>'Team Grid'!BZ35</f>
        <v/>
      </c>
      <c r="CV35" s="42" t="str">
        <f>'Team Grid'!CA35</f>
        <v/>
      </c>
      <c r="CW35" s="42" t="str">
        <f>'Team Grid'!CB35</f>
        <v/>
      </c>
      <c r="CX35" s="42" t="str">
        <f>'Team Grid'!CC35</f>
        <v/>
      </c>
      <c r="CY35" s="42" t="str">
        <f>'Team Grid'!CD35</f>
        <v/>
      </c>
      <c r="CZ35" s="42" t="str">
        <f>'Team Grid'!CE35</f>
        <v/>
      </c>
      <c r="DA35" s="42" t="str">
        <f>'Team Grid'!CF35</f>
        <v/>
      </c>
      <c r="DB35" s="42" t="str">
        <f>'Team Grid'!CG35</f>
        <v/>
      </c>
      <c r="DC35" s="42" t="str">
        <f>'Team Grid'!CH35</f>
        <v/>
      </c>
      <c r="DD35" s="42" t="str">
        <f>'Team Grid'!CI35</f>
        <v/>
      </c>
      <c r="DE35" s="42" t="str">
        <f>'Team Grid'!CJ35</f>
        <v/>
      </c>
    </row>
    <row r="36" spans="1:109" ht="17.399999999999999" customHeight="1" x14ac:dyDescent="0.45">
      <c r="A36" s="66"/>
      <c r="C36" s="182"/>
      <c r="D36" s="182"/>
      <c r="E36" s="182"/>
      <c r="F36" s="182"/>
      <c r="J36" s="182"/>
      <c r="K36" s="182"/>
      <c r="L36" s="182"/>
      <c r="M36" s="182"/>
      <c r="O36" s="175"/>
      <c r="P36" s="175"/>
      <c r="Q36" s="175"/>
      <c r="R36" s="175"/>
      <c r="S36" s="175"/>
      <c r="T36" s="176"/>
      <c r="Y36" s="52">
        <v>4</v>
      </c>
      <c r="Z36" s="52" t="s">
        <v>30</v>
      </c>
      <c r="AA36" s="52" t="s">
        <v>41</v>
      </c>
      <c r="AB36" s="52">
        <f t="shared" si="37"/>
        <v>0</v>
      </c>
      <c r="AC36" s="52">
        <f>IF($AA36=AC$3,COUNTIFS(Data_Table_1[Theme],$Z36,Data_Table_1[Theme Ranking],"&gt;="&amp;VLOOKUP($E$3,Theme_Ranges[],2,0),Data_Table_1[Theme Ranking],"&lt;="&amp;VLOOKUP($E$3,Theme_Ranges[],3,0)),0)</f>
        <v>0</v>
      </c>
      <c r="AD36" s="52">
        <f>IF($AA36=AD$3,COUNTIFS(Data_Table_1[Theme],$Z36,Data_Table_1[Theme Ranking],"&gt;="&amp;VLOOKUP($E$3,Theme_Ranges[],2,0),Data_Table_1[Theme Ranking],"&lt;="&amp;VLOOKUP($E$3,Theme_Ranges[],3,0)),0)</f>
        <v>0</v>
      </c>
      <c r="AE36" s="52">
        <f>IF($AA36=AE$3,COUNTIFS(Data_Table_1[Theme],$Z36,Data_Table_1[Theme Ranking],"&gt;="&amp;VLOOKUP($E$3,Theme_Ranges[],2,0),Data_Table_1[Theme Ranking],"&lt;="&amp;VLOOKUP($E$3,Theme_Ranges[],3,0)),0)</f>
        <v>0</v>
      </c>
      <c r="AF36" s="52">
        <f>IF($AA36=AF$3,COUNTIFS(Data_Table_1[Theme],$Z36,Data_Table_1[Theme Ranking],"&gt;="&amp;VLOOKUP($E$3,Theme_Ranges[],2,0),Data_Table_1[Theme Ranking],"&lt;="&amp;VLOOKUP($E$3,Theme_Ranges[],3,0)),0)</f>
        <v>0</v>
      </c>
      <c r="AH36" s="52" t="str">
        <v>Responsibility</v>
      </c>
      <c r="AI36" s="52" t="str">
        <v>Executing</v>
      </c>
      <c r="AJ36" s="52">
        <v>0</v>
      </c>
      <c r="AK36" s="52" t="e">
        <f t="shared" si="0"/>
        <v>#N/A</v>
      </c>
      <c r="AL36" s="52" t="e">
        <f t="shared" si="1"/>
        <v>#N/A</v>
      </c>
      <c r="AM36" s="52" t="e">
        <f t="shared" si="2"/>
        <v>#N/A</v>
      </c>
      <c r="AN36" s="52" t="e">
        <f t="shared" si="3"/>
        <v>#N/A</v>
      </c>
      <c r="AP36" s="52" t="str">
        <v>Learner</v>
      </c>
      <c r="AQ36" s="52" t="str">
        <v>Strategic</v>
      </c>
      <c r="AR36" s="52">
        <v>0</v>
      </c>
      <c r="AT36" s="52" t="str">
        <f t="shared" si="5"/>
        <v>Strategic</v>
      </c>
      <c r="AU36" s="52" t="str">
        <f t="shared" si="6"/>
        <v>Learner</v>
      </c>
      <c r="AV36" s="52">
        <f t="shared" si="7"/>
        <v>0</v>
      </c>
      <c r="AX36" s="5">
        <f>VLOOKUP($AY$8,Theme_Ranges[],2,0)</f>
        <v>1</v>
      </c>
      <c r="AY36" s="5">
        <f>VLOOKUP($AY$8,Theme_Ranges[],3,0)</f>
        <v>5</v>
      </c>
      <c r="AZ36" s="42">
        <f>'Team Grid'!AW36</f>
        <v>0</v>
      </c>
      <c r="BA36" s="42">
        <f t="shared" si="18"/>
        <v>0</v>
      </c>
      <c r="BB36" s="42">
        <f t="shared" si="19"/>
        <v>0</v>
      </c>
      <c r="BC36" s="42">
        <f t="shared" si="20"/>
        <v>0</v>
      </c>
      <c r="BD36" s="42">
        <f t="shared" si="21"/>
        <v>0</v>
      </c>
      <c r="BE36" s="71"/>
      <c r="BF36" s="42">
        <f t="shared" si="22"/>
        <v>0</v>
      </c>
      <c r="BG36" s="42">
        <f t="shared" si="23"/>
        <v>0</v>
      </c>
      <c r="BH36" s="42">
        <f t="shared" si="24"/>
        <v>0</v>
      </c>
      <c r="BI36" s="42">
        <f t="shared" si="25"/>
        <v>0</v>
      </c>
      <c r="BJ36" s="71"/>
      <c r="BK36" s="5">
        <v>1</v>
      </c>
      <c r="BL36" s="5">
        <v>5</v>
      </c>
      <c r="BM36" s="42">
        <f t="shared" si="30"/>
        <v>0</v>
      </c>
      <c r="BN36" s="42">
        <f t="shared" si="26"/>
        <v>0</v>
      </c>
      <c r="BO36" s="42">
        <f t="shared" si="27"/>
        <v>0</v>
      </c>
      <c r="BP36" s="42">
        <f t="shared" si="28"/>
        <v>0</v>
      </c>
      <c r="BQ36" s="42">
        <f t="shared" si="29"/>
        <v>0</v>
      </c>
      <c r="BR36" s="71"/>
      <c r="BS36" s="42">
        <f t="shared" si="31"/>
        <v>0</v>
      </c>
      <c r="BT36" s="42">
        <f t="shared" si="32"/>
        <v>0</v>
      </c>
      <c r="BU36" s="42">
        <f t="shared" si="33"/>
        <v>0</v>
      </c>
      <c r="BV36" s="42">
        <f t="shared" si="34"/>
        <v>0</v>
      </c>
      <c r="BX36" s="42" t="str">
        <f>'Team Grid'!BC36</f>
        <v/>
      </c>
      <c r="BY36" s="42" t="str">
        <f>'Team Grid'!BD36</f>
        <v/>
      </c>
      <c r="BZ36" s="42" t="str">
        <f>'Team Grid'!BE36</f>
        <v/>
      </c>
      <c r="CA36" s="42" t="str">
        <f>'Team Grid'!BF36</f>
        <v/>
      </c>
      <c r="CB36" s="42" t="str">
        <f>'Team Grid'!BG36</f>
        <v/>
      </c>
      <c r="CC36" s="42" t="str">
        <f>'Team Grid'!BH36</f>
        <v/>
      </c>
      <c r="CD36" s="42" t="str">
        <f>'Team Grid'!BI36</f>
        <v/>
      </c>
      <c r="CE36" s="42" t="str">
        <f>'Team Grid'!BJ36</f>
        <v/>
      </c>
      <c r="CF36" s="42" t="str">
        <f>'Team Grid'!BK36</f>
        <v/>
      </c>
      <c r="CG36" s="42" t="str">
        <f>'Team Grid'!BL36</f>
        <v/>
      </c>
      <c r="CH36" s="42" t="str">
        <f>'Team Grid'!BM36</f>
        <v/>
      </c>
      <c r="CI36" s="42" t="str">
        <f>'Team Grid'!BN36</f>
        <v/>
      </c>
      <c r="CJ36" s="42" t="str">
        <f>'Team Grid'!BO36</f>
        <v/>
      </c>
      <c r="CK36" s="42" t="str">
        <f>'Team Grid'!BP36</f>
        <v/>
      </c>
      <c r="CL36" s="42" t="str">
        <f>'Team Grid'!BQ36</f>
        <v/>
      </c>
      <c r="CM36" s="42" t="str">
        <f>'Team Grid'!BR36</f>
        <v/>
      </c>
      <c r="CN36" s="42" t="str">
        <f>'Team Grid'!BS36</f>
        <v/>
      </c>
      <c r="CO36" s="42" t="str">
        <f>'Team Grid'!BT36</f>
        <v/>
      </c>
      <c r="CP36" s="42" t="str">
        <f>'Team Grid'!BU36</f>
        <v/>
      </c>
      <c r="CQ36" s="42" t="str">
        <f>'Team Grid'!BV36</f>
        <v/>
      </c>
      <c r="CR36" s="42" t="str">
        <f>'Team Grid'!BW36</f>
        <v/>
      </c>
      <c r="CS36" s="42" t="str">
        <f>'Team Grid'!BX36</f>
        <v/>
      </c>
      <c r="CT36" s="42" t="str">
        <f>'Team Grid'!BY36</f>
        <v/>
      </c>
      <c r="CU36" s="42" t="str">
        <f>'Team Grid'!BZ36</f>
        <v/>
      </c>
      <c r="CV36" s="42" t="str">
        <f>'Team Grid'!CA36</f>
        <v/>
      </c>
      <c r="CW36" s="42" t="str">
        <f>'Team Grid'!CB36</f>
        <v/>
      </c>
      <c r="CX36" s="42" t="str">
        <f>'Team Grid'!CC36</f>
        <v/>
      </c>
      <c r="CY36" s="42" t="str">
        <f>'Team Grid'!CD36</f>
        <v/>
      </c>
      <c r="CZ36" s="42" t="str">
        <f>'Team Grid'!CE36</f>
        <v/>
      </c>
      <c r="DA36" s="42" t="str">
        <f>'Team Grid'!CF36</f>
        <v/>
      </c>
      <c r="DB36" s="42" t="str">
        <f>'Team Grid'!CG36</f>
        <v/>
      </c>
      <c r="DC36" s="42" t="str">
        <f>'Team Grid'!CH36</f>
        <v/>
      </c>
      <c r="DD36" s="42" t="str">
        <f>'Team Grid'!CI36</f>
        <v/>
      </c>
      <c r="DE36" s="42" t="str">
        <f>'Team Grid'!CJ36</f>
        <v/>
      </c>
    </row>
    <row r="37" spans="1:109" ht="19.2" x14ac:dyDescent="0.45">
      <c r="A37" s="66"/>
      <c r="C37" s="182"/>
      <c r="D37" s="182"/>
      <c r="E37" s="182"/>
      <c r="F37" s="182"/>
      <c r="J37" s="182"/>
      <c r="K37" s="182"/>
      <c r="L37" s="182"/>
      <c r="M37" s="182"/>
      <c r="P37" s="92"/>
      <c r="Q37" s="92"/>
      <c r="R37" s="92"/>
      <c r="S37" s="92"/>
      <c r="T37" s="86"/>
      <c r="Y37" s="52"/>
      <c r="Z37" s="52"/>
      <c r="AA37" s="52"/>
      <c r="AB37" s="52"/>
      <c r="AC37" s="52"/>
      <c r="AD37" s="52"/>
      <c r="AE37" s="52"/>
      <c r="AF37" s="52"/>
      <c r="AH37" s="52" t="str">
        <v>Restorative</v>
      </c>
      <c r="AI37" s="52" t="str">
        <v>Executing</v>
      </c>
      <c r="AJ37" s="52">
        <v>0</v>
      </c>
      <c r="AK37" s="52" t="e">
        <f t="shared" si="0"/>
        <v>#N/A</v>
      </c>
      <c r="AL37" s="52" t="e">
        <f t="shared" si="1"/>
        <v>#N/A</v>
      </c>
      <c r="AM37" s="52" t="e">
        <f t="shared" si="2"/>
        <v>#N/A</v>
      </c>
      <c r="AN37" s="52" t="e">
        <f t="shared" si="3"/>
        <v>#N/A</v>
      </c>
      <c r="AP37" s="52" t="str">
        <v>Strategic</v>
      </c>
      <c r="AQ37" s="52" t="str">
        <v>Strategic</v>
      </c>
      <c r="AR37" s="52">
        <v>0</v>
      </c>
      <c r="AT37" s="52" t="str">
        <f t="shared" si="5"/>
        <v>Strategic</v>
      </c>
      <c r="AU37" s="52" t="str">
        <f t="shared" si="6"/>
        <v>Strategic</v>
      </c>
      <c r="AV37" s="52">
        <f t="shared" si="7"/>
        <v>0</v>
      </c>
      <c r="AX37" s="5">
        <f>VLOOKUP($AY$8,Theme_Ranges[],2,0)</f>
        <v>1</v>
      </c>
      <c r="AY37" s="5">
        <f>VLOOKUP($AY$8,Theme_Ranges[],3,0)</f>
        <v>5</v>
      </c>
      <c r="AZ37" s="42">
        <f>'Team Grid'!AW37</f>
        <v>0</v>
      </c>
      <c r="BA37" s="42">
        <f t="shared" si="18"/>
        <v>0</v>
      </c>
      <c r="BB37" s="42">
        <f t="shared" si="19"/>
        <v>0</v>
      </c>
      <c r="BC37" s="42">
        <f t="shared" si="20"/>
        <v>0</v>
      </c>
      <c r="BD37" s="42">
        <f t="shared" si="21"/>
        <v>0</v>
      </c>
      <c r="BE37" s="71"/>
      <c r="BF37" s="42">
        <f t="shared" si="22"/>
        <v>0</v>
      </c>
      <c r="BG37" s="42">
        <f t="shared" si="23"/>
        <v>0</v>
      </c>
      <c r="BH37" s="42">
        <f t="shared" si="24"/>
        <v>0</v>
      </c>
      <c r="BI37" s="42">
        <f t="shared" si="25"/>
        <v>0</v>
      </c>
      <c r="BJ37" s="71"/>
      <c r="BK37" s="5">
        <v>1</v>
      </c>
      <c r="BL37" s="5">
        <v>5</v>
      </c>
      <c r="BM37" s="42">
        <f t="shared" si="30"/>
        <v>0</v>
      </c>
      <c r="BN37" s="42">
        <f t="shared" si="26"/>
        <v>0</v>
      </c>
      <c r="BO37" s="42">
        <f t="shared" si="27"/>
        <v>0</v>
      </c>
      <c r="BP37" s="42">
        <f t="shared" si="28"/>
        <v>0</v>
      </c>
      <c r="BQ37" s="42">
        <f t="shared" si="29"/>
        <v>0</v>
      </c>
      <c r="BR37" s="71"/>
      <c r="BS37" s="42">
        <f t="shared" si="31"/>
        <v>0</v>
      </c>
      <c r="BT37" s="42">
        <f t="shared" si="32"/>
        <v>0</v>
      </c>
      <c r="BU37" s="42">
        <f t="shared" si="33"/>
        <v>0</v>
      </c>
      <c r="BV37" s="42">
        <f t="shared" si="34"/>
        <v>0</v>
      </c>
      <c r="BX37" s="42" t="str">
        <f>'Team Grid'!BC37</f>
        <v/>
      </c>
      <c r="BY37" s="42" t="str">
        <f>'Team Grid'!BD37</f>
        <v/>
      </c>
      <c r="BZ37" s="42" t="str">
        <f>'Team Grid'!BE37</f>
        <v/>
      </c>
      <c r="CA37" s="42" t="str">
        <f>'Team Grid'!BF37</f>
        <v/>
      </c>
      <c r="CB37" s="42" t="str">
        <f>'Team Grid'!BG37</f>
        <v/>
      </c>
      <c r="CC37" s="42" t="str">
        <f>'Team Grid'!BH37</f>
        <v/>
      </c>
      <c r="CD37" s="42" t="str">
        <f>'Team Grid'!BI37</f>
        <v/>
      </c>
      <c r="CE37" s="42" t="str">
        <f>'Team Grid'!BJ37</f>
        <v/>
      </c>
      <c r="CF37" s="42" t="str">
        <f>'Team Grid'!BK37</f>
        <v/>
      </c>
      <c r="CG37" s="42" t="str">
        <f>'Team Grid'!BL37</f>
        <v/>
      </c>
      <c r="CH37" s="42" t="str">
        <f>'Team Grid'!BM37</f>
        <v/>
      </c>
      <c r="CI37" s="42" t="str">
        <f>'Team Grid'!BN37</f>
        <v/>
      </c>
      <c r="CJ37" s="42" t="str">
        <f>'Team Grid'!BO37</f>
        <v/>
      </c>
      <c r="CK37" s="42" t="str">
        <f>'Team Grid'!BP37</f>
        <v/>
      </c>
      <c r="CL37" s="42" t="str">
        <f>'Team Grid'!BQ37</f>
        <v/>
      </c>
      <c r="CM37" s="42" t="str">
        <f>'Team Grid'!BR37</f>
        <v/>
      </c>
      <c r="CN37" s="42" t="str">
        <f>'Team Grid'!BS37</f>
        <v/>
      </c>
      <c r="CO37" s="42" t="str">
        <f>'Team Grid'!BT37</f>
        <v/>
      </c>
      <c r="CP37" s="42" t="str">
        <f>'Team Grid'!BU37</f>
        <v/>
      </c>
      <c r="CQ37" s="42" t="str">
        <f>'Team Grid'!BV37</f>
        <v/>
      </c>
      <c r="CR37" s="42" t="str">
        <f>'Team Grid'!BW37</f>
        <v/>
      </c>
      <c r="CS37" s="42" t="str">
        <f>'Team Grid'!BX37</f>
        <v/>
      </c>
      <c r="CT37" s="42" t="str">
        <f>'Team Grid'!BY37</f>
        <v/>
      </c>
      <c r="CU37" s="42" t="str">
        <f>'Team Grid'!BZ37</f>
        <v/>
      </c>
      <c r="CV37" s="42" t="str">
        <f>'Team Grid'!CA37</f>
        <v/>
      </c>
      <c r="CW37" s="42" t="str">
        <f>'Team Grid'!CB37</f>
        <v/>
      </c>
      <c r="CX37" s="42" t="str">
        <f>'Team Grid'!CC37</f>
        <v/>
      </c>
      <c r="CY37" s="42" t="str">
        <f>'Team Grid'!CD37</f>
        <v/>
      </c>
      <c r="CZ37" s="42" t="str">
        <f>'Team Grid'!CE37</f>
        <v/>
      </c>
      <c r="DA37" s="42" t="str">
        <f>'Team Grid'!CF37</f>
        <v/>
      </c>
      <c r="DB37" s="42" t="str">
        <f>'Team Grid'!CG37</f>
        <v/>
      </c>
      <c r="DC37" s="42" t="str">
        <f>'Team Grid'!CH37</f>
        <v/>
      </c>
      <c r="DD37" s="42" t="str">
        <f>'Team Grid'!CI37</f>
        <v/>
      </c>
      <c r="DE37" s="42" t="str">
        <f>'Team Grid'!CJ37</f>
        <v/>
      </c>
    </row>
    <row r="38" spans="1:109" ht="17.399999999999999" customHeight="1" x14ac:dyDescent="0.45">
      <c r="A38" s="66"/>
      <c r="C38" s="182"/>
      <c r="D38" s="182"/>
      <c r="E38" s="182"/>
      <c r="F38" s="182"/>
      <c r="J38" s="182"/>
      <c r="K38" s="182"/>
      <c r="L38" s="182"/>
      <c r="M38" s="182"/>
      <c r="O38" s="177" t="str" cm="1">
        <f t="array" ref="O38">"Gaps - "&amp;INDEX($BS$6:$BV$6,,MATCH(MIN($BS$7:$BV$7),$BS$7:$BV$7,0))&amp;" Themes"</f>
        <v>Gaps - Executing Themes</v>
      </c>
      <c r="P38" s="178"/>
      <c r="Q38" s="178"/>
      <c r="R38" s="178"/>
      <c r="S38" s="178"/>
      <c r="T38" s="179"/>
      <c r="Y38" s="52"/>
      <c r="Z38" s="52"/>
      <c r="AA38" s="52"/>
      <c r="AB38" s="52"/>
      <c r="AC38" s="52"/>
      <c r="AD38" s="52"/>
      <c r="AE38" s="52"/>
      <c r="AF38" s="52"/>
      <c r="AH38" s="52">
        <v>0</v>
      </c>
      <c r="AI38" s="52" t="str">
        <v>Strategic</v>
      </c>
      <c r="AJ38" s="52">
        <v>0</v>
      </c>
      <c r="AK38" s="52" t="e">
        <f t="shared" si="0"/>
        <v>#N/A</v>
      </c>
      <c r="AL38" s="52" t="e">
        <f t="shared" si="1"/>
        <v>#N/A</v>
      </c>
      <c r="AM38" s="52" t="e">
        <f t="shared" si="2"/>
        <v>#N/A</v>
      </c>
      <c r="AN38" s="52" t="e">
        <f t="shared" si="3"/>
        <v>#N/A</v>
      </c>
      <c r="AX38" s="5">
        <f>VLOOKUP($AY$8,Theme_Ranges[],2,0)</f>
        <v>1</v>
      </c>
      <c r="AY38" s="5">
        <f>VLOOKUP($AY$8,Theme_Ranges[],3,0)</f>
        <v>5</v>
      </c>
      <c r="AZ38" s="42">
        <f>'Team Grid'!AW38</f>
        <v>0</v>
      </c>
      <c r="BA38" s="42">
        <f t="shared" si="18"/>
        <v>0</v>
      </c>
      <c r="BB38" s="42">
        <f t="shared" si="19"/>
        <v>0</v>
      </c>
      <c r="BC38" s="42">
        <f t="shared" si="20"/>
        <v>0</v>
      </c>
      <c r="BD38" s="42">
        <f t="shared" si="21"/>
        <v>0</v>
      </c>
      <c r="BE38" s="71"/>
      <c r="BF38" s="42">
        <f t="shared" si="22"/>
        <v>0</v>
      </c>
      <c r="BG38" s="42">
        <f t="shared" si="23"/>
        <v>0</v>
      </c>
      <c r="BH38" s="42">
        <f t="shared" si="24"/>
        <v>0</v>
      </c>
      <c r="BI38" s="42">
        <f t="shared" si="25"/>
        <v>0</v>
      </c>
      <c r="BJ38" s="71"/>
      <c r="BK38" s="5">
        <v>1</v>
      </c>
      <c r="BL38" s="5">
        <v>5</v>
      </c>
      <c r="BM38" s="42">
        <f t="shared" si="30"/>
        <v>0</v>
      </c>
      <c r="BN38" s="42">
        <f t="shared" si="26"/>
        <v>0</v>
      </c>
      <c r="BO38" s="42">
        <f t="shared" si="27"/>
        <v>0</v>
      </c>
      <c r="BP38" s="42">
        <f t="shared" si="28"/>
        <v>0</v>
      </c>
      <c r="BQ38" s="42">
        <f t="shared" si="29"/>
        <v>0</v>
      </c>
      <c r="BR38" s="71"/>
      <c r="BS38" s="42">
        <f t="shared" si="31"/>
        <v>0</v>
      </c>
      <c r="BT38" s="42">
        <f t="shared" si="32"/>
        <v>0</v>
      </c>
      <c r="BU38" s="42">
        <f t="shared" si="33"/>
        <v>0</v>
      </c>
      <c r="BV38" s="42">
        <f t="shared" si="34"/>
        <v>0</v>
      </c>
      <c r="BX38" s="42" t="str">
        <f>'Team Grid'!BC38</f>
        <v/>
      </c>
      <c r="BY38" s="42" t="str">
        <f>'Team Grid'!BD38</f>
        <v/>
      </c>
      <c r="BZ38" s="42" t="str">
        <f>'Team Grid'!BE38</f>
        <v/>
      </c>
      <c r="CA38" s="42" t="str">
        <f>'Team Grid'!BF38</f>
        <v/>
      </c>
      <c r="CB38" s="42" t="str">
        <f>'Team Grid'!BG38</f>
        <v/>
      </c>
      <c r="CC38" s="42" t="str">
        <f>'Team Grid'!BH38</f>
        <v/>
      </c>
      <c r="CD38" s="42" t="str">
        <f>'Team Grid'!BI38</f>
        <v/>
      </c>
      <c r="CE38" s="42" t="str">
        <f>'Team Grid'!BJ38</f>
        <v/>
      </c>
      <c r="CF38" s="42" t="str">
        <f>'Team Grid'!BK38</f>
        <v/>
      </c>
      <c r="CG38" s="42" t="str">
        <f>'Team Grid'!BL38</f>
        <v/>
      </c>
      <c r="CH38" s="42" t="str">
        <f>'Team Grid'!BM38</f>
        <v/>
      </c>
      <c r="CI38" s="42" t="str">
        <f>'Team Grid'!BN38</f>
        <v/>
      </c>
      <c r="CJ38" s="42" t="str">
        <f>'Team Grid'!BO38</f>
        <v/>
      </c>
      <c r="CK38" s="42" t="str">
        <f>'Team Grid'!BP38</f>
        <v/>
      </c>
      <c r="CL38" s="42" t="str">
        <f>'Team Grid'!BQ38</f>
        <v/>
      </c>
      <c r="CM38" s="42" t="str">
        <f>'Team Grid'!BR38</f>
        <v/>
      </c>
      <c r="CN38" s="42" t="str">
        <f>'Team Grid'!BS38</f>
        <v/>
      </c>
      <c r="CO38" s="42" t="str">
        <f>'Team Grid'!BT38</f>
        <v/>
      </c>
      <c r="CP38" s="42" t="str">
        <f>'Team Grid'!BU38</f>
        <v/>
      </c>
      <c r="CQ38" s="42" t="str">
        <f>'Team Grid'!BV38</f>
        <v/>
      </c>
      <c r="CR38" s="42" t="str">
        <f>'Team Grid'!BW38</f>
        <v/>
      </c>
      <c r="CS38" s="42" t="str">
        <f>'Team Grid'!BX38</f>
        <v/>
      </c>
      <c r="CT38" s="42" t="str">
        <f>'Team Grid'!BY38</f>
        <v/>
      </c>
      <c r="CU38" s="42" t="str">
        <f>'Team Grid'!BZ38</f>
        <v/>
      </c>
      <c r="CV38" s="42" t="str">
        <f>'Team Grid'!CA38</f>
        <v/>
      </c>
      <c r="CW38" s="42" t="str">
        <f>'Team Grid'!CB38</f>
        <v/>
      </c>
      <c r="CX38" s="42" t="str">
        <f>'Team Grid'!CC38</f>
        <v/>
      </c>
      <c r="CY38" s="42" t="str">
        <f>'Team Grid'!CD38</f>
        <v/>
      </c>
      <c r="CZ38" s="42" t="str">
        <f>'Team Grid'!CE38</f>
        <v/>
      </c>
      <c r="DA38" s="42" t="str">
        <f>'Team Grid'!CF38</f>
        <v/>
      </c>
      <c r="DB38" s="42" t="str">
        <f>'Team Grid'!CG38</f>
        <v/>
      </c>
      <c r="DC38" s="42" t="str">
        <f>'Team Grid'!CH38</f>
        <v/>
      </c>
      <c r="DD38" s="42" t="str">
        <f>'Team Grid'!CI38</f>
        <v/>
      </c>
      <c r="DE38" s="42" t="str">
        <f>'Team Grid'!CJ38</f>
        <v/>
      </c>
    </row>
    <row r="39" spans="1:109" ht="17.399999999999999" customHeight="1" x14ac:dyDescent="0.45">
      <c r="A39" s="66"/>
      <c r="C39" s="182" t="str">
        <f>BD2</f>
        <v>0/0 People have Strategic Thinking in their Top 5</v>
      </c>
      <c r="D39" s="182"/>
      <c r="E39" s="182"/>
      <c r="F39" s="182"/>
      <c r="J39" s="182" t="str">
        <f>BB2</f>
        <v>0/0 People have Influencing in their Top 5</v>
      </c>
      <c r="K39" s="182"/>
      <c r="L39" s="182"/>
      <c r="M39" s="182"/>
      <c r="O39" s="173" t="str" cm="1">
        <f t="array" ref="O39">VLOOKUP(INDEX($BS$6:$BV$6,,MATCH(MIN($BS$7:$BV$7),$BS$7:$BV$7,0)),Theme_Details[[Long Name]:[Domain Team Gap Text]],5,0)</f>
        <v>When Executing themes are underrepresented, the team may have great ideas and intentions, but struggle to consistently deliver. Tasks might get delayed, details overlooked, and projects risk fizzling out before completion. There’s often a lack of momentum to turn plans into action.</v>
      </c>
      <c r="P39" s="173"/>
      <c r="Q39" s="173"/>
      <c r="R39" s="173"/>
      <c r="S39" s="173"/>
      <c r="T39" s="174"/>
      <c r="Y39" s="52">
        <v>4</v>
      </c>
      <c r="Z39" s="52" t="s">
        <v>16</v>
      </c>
      <c r="AA39" s="52" t="s">
        <v>41</v>
      </c>
      <c r="AB39" s="52">
        <f>SUM(AC39:AF39)</f>
        <v>0</v>
      </c>
      <c r="AC39" s="52">
        <f>IF($AA39=AC$3,COUNTIFS(Data_Table_1[Theme],$Z39,Data_Table_1[Theme Ranking],"&gt;="&amp;VLOOKUP($E$3,Theme_Ranges[],2,0),Data_Table_1[Theme Ranking],"&lt;="&amp;VLOOKUP($E$3,Theme_Ranges[],3,0)),0)</f>
        <v>0</v>
      </c>
      <c r="AD39" s="52">
        <f>IF($AA39=AD$3,COUNTIFS(Data_Table_1[Theme],$Z39,Data_Table_1[Theme Ranking],"&gt;="&amp;VLOOKUP($E$3,Theme_Ranges[],2,0),Data_Table_1[Theme Ranking],"&lt;="&amp;VLOOKUP($E$3,Theme_Ranges[],3,0)),0)</f>
        <v>0</v>
      </c>
      <c r="AE39" s="52">
        <f>IF($AA39=AE$3,COUNTIFS(Data_Table_1[Theme],$Z39,Data_Table_1[Theme Ranking],"&gt;="&amp;VLOOKUP($E$3,Theme_Ranges[],2,0),Data_Table_1[Theme Ranking],"&lt;="&amp;VLOOKUP($E$3,Theme_Ranges[],3,0)),0)</f>
        <v>0</v>
      </c>
      <c r="AF39" s="52">
        <f>IF($AA39=AF$3,COUNTIFS(Data_Table_1[Theme],$Z39,Data_Table_1[Theme Ranking],"&gt;="&amp;VLOOKUP($E$3,Theme_Ranges[],2,0),Data_Table_1[Theme Ranking],"&lt;="&amp;VLOOKUP($E$3,Theme_Ranges[],3,0)),0)</f>
        <v>0</v>
      </c>
      <c r="AH39" s="52">
        <v>0</v>
      </c>
      <c r="AI39" s="52">
        <v>0</v>
      </c>
      <c r="AJ39" s="52">
        <v>0</v>
      </c>
      <c r="AK39" s="52" t="e">
        <f t="shared" si="0"/>
        <v>#N/A</v>
      </c>
      <c r="AL39" s="52" t="e">
        <f t="shared" si="1"/>
        <v>#N/A</v>
      </c>
      <c r="AM39" s="52" t="e">
        <f t="shared" si="2"/>
        <v>#N/A</v>
      </c>
      <c r="AN39" s="52" t="e">
        <f t="shared" si="3"/>
        <v>#N/A</v>
      </c>
      <c r="AX39" s="5">
        <f>VLOOKUP($AY$8,Theme_Ranges[],2,0)</f>
        <v>1</v>
      </c>
      <c r="AY39" s="5">
        <f>VLOOKUP($AY$8,Theme_Ranges[],3,0)</f>
        <v>5</v>
      </c>
      <c r="AZ39" s="42">
        <f>'Team Grid'!AW37</f>
        <v>0</v>
      </c>
      <c r="BA39" s="42">
        <f t="shared" si="18"/>
        <v>0</v>
      </c>
      <c r="BB39" s="42">
        <f t="shared" si="19"/>
        <v>0</v>
      </c>
      <c r="BC39" s="42">
        <f t="shared" si="20"/>
        <v>0</v>
      </c>
      <c r="BD39" s="42">
        <f t="shared" si="21"/>
        <v>0</v>
      </c>
      <c r="BE39" s="71"/>
      <c r="BF39" s="42">
        <f t="shared" si="22"/>
        <v>0</v>
      </c>
      <c r="BG39" s="42">
        <f t="shared" si="23"/>
        <v>0</v>
      </c>
      <c r="BH39" s="42">
        <f t="shared" si="24"/>
        <v>0</v>
      </c>
      <c r="BI39" s="42">
        <f t="shared" si="25"/>
        <v>0</v>
      </c>
      <c r="BJ39" s="71"/>
      <c r="BK39" s="5">
        <v>1</v>
      </c>
      <c r="BL39" s="5">
        <v>5</v>
      </c>
      <c r="BM39" s="42">
        <f t="shared" si="30"/>
        <v>0</v>
      </c>
      <c r="BN39" s="42">
        <f t="shared" si="26"/>
        <v>0</v>
      </c>
      <c r="BO39" s="42">
        <f t="shared" si="27"/>
        <v>0</v>
      </c>
      <c r="BP39" s="42">
        <f t="shared" si="28"/>
        <v>0</v>
      </c>
      <c r="BQ39" s="42">
        <f t="shared" si="29"/>
        <v>0</v>
      </c>
      <c r="BR39" s="71"/>
      <c r="BS39" s="42">
        <f t="shared" si="31"/>
        <v>0</v>
      </c>
      <c r="BT39" s="42">
        <f t="shared" si="32"/>
        <v>0</v>
      </c>
      <c r="BU39" s="42">
        <f t="shared" si="33"/>
        <v>0</v>
      </c>
      <c r="BV39" s="42">
        <f t="shared" si="34"/>
        <v>0</v>
      </c>
      <c r="BX39" s="42" t="str">
        <f>'Team Grid'!BC39</f>
        <v/>
      </c>
      <c r="BY39" s="42" t="str">
        <f>'Team Grid'!BD39</f>
        <v/>
      </c>
      <c r="BZ39" s="42" t="str">
        <f>'Team Grid'!BE39</f>
        <v/>
      </c>
      <c r="CA39" s="42" t="str">
        <f>'Team Grid'!BF39</f>
        <v/>
      </c>
      <c r="CB39" s="42" t="str">
        <f>'Team Grid'!BG39</f>
        <v/>
      </c>
      <c r="CC39" s="42" t="str">
        <f>'Team Grid'!BH39</f>
        <v/>
      </c>
      <c r="CD39" s="42" t="str">
        <f>'Team Grid'!BI39</f>
        <v/>
      </c>
      <c r="CE39" s="42" t="str">
        <f>'Team Grid'!BJ39</f>
        <v/>
      </c>
      <c r="CF39" s="42" t="str">
        <f>'Team Grid'!BK39</f>
        <v/>
      </c>
      <c r="CG39" s="42" t="str">
        <f>'Team Grid'!BL39</f>
        <v/>
      </c>
      <c r="CH39" s="42" t="str">
        <f>'Team Grid'!BM39</f>
        <v/>
      </c>
      <c r="CI39" s="42" t="str">
        <f>'Team Grid'!BN39</f>
        <v/>
      </c>
      <c r="CJ39" s="42" t="str">
        <f>'Team Grid'!BO39</f>
        <v/>
      </c>
      <c r="CK39" s="42" t="str">
        <f>'Team Grid'!BP39</f>
        <v/>
      </c>
      <c r="CL39" s="42" t="str">
        <f>'Team Grid'!BQ39</f>
        <v/>
      </c>
      <c r="CM39" s="42" t="str">
        <f>'Team Grid'!BR39</f>
        <v/>
      </c>
      <c r="CN39" s="42" t="str">
        <f>'Team Grid'!BS39</f>
        <v/>
      </c>
      <c r="CO39" s="42" t="str">
        <f>'Team Grid'!BT39</f>
        <v/>
      </c>
      <c r="CP39" s="42" t="str">
        <f>'Team Grid'!BU39</f>
        <v/>
      </c>
      <c r="CQ39" s="42" t="str">
        <f>'Team Grid'!BV39</f>
        <v/>
      </c>
      <c r="CR39" s="42" t="str">
        <f>'Team Grid'!BW39</f>
        <v/>
      </c>
      <c r="CS39" s="42" t="str">
        <f>'Team Grid'!BX39</f>
        <v/>
      </c>
      <c r="CT39" s="42" t="str">
        <f>'Team Grid'!BY39</f>
        <v/>
      </c>
      <c r="CU39" s="42" t="str">
        <f>'Team Grid'!BZ39</f>
        <v/>
      </c>
      <c r="CV39" s="42" t="str">
        <f>'Team Grid'!CA39</f>
        <v/>
      </c>
      <c r="CW39" s="42" t="str">
        <f>'Team Grid'!CB39</f>
        <v/>
      </c>
      <c r="CX39" s="42" t="str">
        <f>'Team Grid'!CC39</f>
        <v/>
      </c>
      <c r="CY39" s="42" t="str">
        <f>'Team Grid'!CD39</f>
        <v/>
      </c>
      <c r="CZ39" s="42" t="str">
        <f>'Team Grid'!CE39</f>
        <v/>
      </c>
      <c r="DA39" s="42" t="str">
        <f>'Team Grid'!CF39</f>
        <v/>
      </c>
      <c r="DB39" s="42" t="str">
        <f>'Team Grid'!CG39</f>
        <v/>
      </c>
      <c r="DC39" s="42" t="str">
        <f>'Team Grid'!CH39</f>
        <v/>
      </c>
      <c r="DD39" s="42" t="str">
        <f>'Team Grid'!CI39</f>
        <v/>
      </c>
      <c r="DE39" s="42" t="str">
        <f>'Team Grid'!CJ39</f>
        <v/>
      </c>
    </row>
    <row r="40" spans="1:109" ht="17.399999999999999" customHeight="1" x14ac:dyDescent="0.45">
      <c r="A40" s="66"/>
      <c r="C40" s="182"/>
      <c r="D40" s="182"/>
      <c r="E40" s="182"/>
      <c r="F40" s="182"/>
      <c r="J40" s="182"/>
      <c r="K40" s="182"/>
      <c r="L40" s="182"/>
      <c r="M40" s="182"/>
      <c r="O40" s="175"/>
      <c r="P40" s="175"/>
      <c r="Q40" s="175"/>
      <c r="R40" s="175"/>
      <c r="S40" s="175"/>
      <c r="T40" s="176"/>
      <c r="Y40" s="52">
        <v>4</v>
      </c>
      <c r="Z40" s="52" t="s">
        <v>27</v>
      </c>
      <c r="AA40" s="52" t="s">
        <v>41</v>
      </c>
      <c r="AB40" s="52">
        <f>SUM(AC40:AF40)</f>
        <v>0</v>
      </c>
      <c r="AC40" s="52">
        <f>IF($AA40=AC$3,COUNTIFS(Data_Table_1[Theme],$Z40,Data_Table_1[Theme Ranking],"&gt;="&amp;VLOOKUP($E$3,Theme_Ranges[],2,0),Data_Table_1[Theme Ranking],"&lt;="&amp;VLOOKUP($E$3,Theme_Ranges[],3,0)),0)</f>
        <v>0</v>
      </c>
      <c r="AD40" s="52">
        <f>IF($AA40=AD$3,COUNTIFS(Data_Table_1[Theme],$Z40,Data_Table_1[Theme Ranking],"&gt;="&amp;VLOOKUP($E$3,Theme_Ranges[],2,0),Data_Table_1[Theme Ranking],"&lt;="&amp;VLOOKUP($E$3,Theme_Ranges[],3,0)),0)</f>
        <v>0</v>
      </c>
      <c r="AE40" s="52">
        <f>IF($AA40=AE$3,COUNTIFS(Data_Table_1[Theme],$Z40,Data_Table_1[Theme Ranking],"&gt;="&amp;VLOOKUP($E$3,Theme_Ranges[],2,0),Data_Table_1[Theme Ranking],"&lt;="&amp;VLOOKUP($E$3,Theme_Ranges[],3,0)),0)</f>
        <v>0</v>
      </c>
      <c r="AF40" s="52">
        <f>IF($AA40=AF$3,COUNTIFS(Data_Table_1[Theme],$Z40,Data_Table_1[Theme Ranking],"&gt;="&amp;VLOOKUP($E$3,Theme_Ranges[],2,0),Data_Table_1[Theme Ranking],"&lt;="&amp;VLOOKUP($E$3,Theme_Ranges[],3,0)),0)</f>
        <v>0</v>
      </c>
      <c r="AH40" s="5">
        <v>0</v>
      </c>
      <c r="AI40" s="5" t="str">
        <v>Influencing</v>
      </c>
      <c r="AJ40" s="5">
        <v>0</v>
      </c>
      <c r="AK40" s="52" t="e">
        <f t="shared" si="0"/>
        <v>#N/A</v>
      </c>
      <c r="AL40" s="52" t="e">
        <f t="shared" si="1"/>
        <v>#N/A</v>
      </c>
      <c r="AM40" s="52" t="e">
        <f t="shared" si="2"/>
        <v>#N/A</v>
      </c>
      <c r="AN40" s="52" t="e">
        <f t="shared" si="3"/>
        <v>#N/A</v>
      </c>
      <c r="AX40" s="5">
        <f>VLOOKUP($AY$8,Theme_Ranges[],2,0)</f>
        <v>1</v>
      </c>
      <c r="AY40" s="5">
        <f>VLOOKUP($AY$8,Theme_Ranges[],3,0)</f>
        <v>5</v>
      </c>
      <c r="AZ40" s="42">
        <f>'Team Grid'!AW38</f>
        <v>0</v>
      </c>
      <c r="BA40" s="42">
        <f t="shared" si="18"/>
        <v>0</v>
      </c>
      <c r="BB40" s="42">
        <f t="shared" si="19"/>
        <v>0</v>
      </c>
      <c r="BC40" s="42">
        <f t="shared" si="20"/>
        <v>0</v>
      </c>
      <c r="BD40" s="42">
        <f t="shared" si="21"/>
        <v>0</v>
      </c>
      <c r="BE40" s="71"/>
      <c r="BF40" s="42">
        <f t="shared" si="22"/>
        <v>0</v>
      </c>
      <c r="BG40" s="42">
        <f t="shared" si="23"/>
        <v>0</v>
      </c>
      <c r="BH40" s="42">
        <f t="shared" si="24"/>
        <v>0</v>
      </c>
      <c r="BI40" s="42">
        <f t="shared" si="25"/>
        <v>0</v>
      </c>
      <c r="BJ40" s="71"/>
      <c r="BK40" s="5">
        <v>1</v>
      </c>
      <c r="BL40" s="5">
        <v>5</v>
      </c>
      <c r="BM40" s="42">
        <f t="shared" si="30"/>
        <v>0</v>
      </c>
      <c r="BN40" s="42">
        <f t="shared" si="26"/>
        <v>0</v>
      </c>
      <c r="BO40" s="42">
        <f t="shared" si="27"/>
        <v>0</v>
      </c>
      <c r="BP40" s="42">
        <f t="shared" si="28"/>
        <v>0</v>
      </c>
      <c r="BQ40" s="42">
        <f t="shared" si="29"/>
        <v>0</v>
      </c>
      <c r="BR40" s="71"/>
      <c r="BS40" s="42">
        <f t="shared" si="31"/>
        <v>0</v>
      </c>
      <c r="BT40" s="42">
        <f t="shared" si="32"/>
        <v>0</v>
      </c>
      <c r="BU40" s="42">
        <f t="shared" si="33"/>
        <v>0</v>
      </c>
      <c r="BV40" s="42">
        <f t="shared" si="34"/>
        <v>0</v>
      </c>
      <c r="BX40" s="42" t="str">
        <f>'Team Grid'!BC40</f>
        <v/>
      </c>
      <c r="BY40" s="42" t="str">
        <f>'Team Grid'!BD40</f>
        <v/>
      </c>
      <c r="BZ40" s="42" t="str">
        <f>'Team Grid'!BE40</f>
        <v/>
      </c>
      <c r="CA40" s="42" t="str">
        <f>'Team Grid'!BF40</f>
        <v/>
      </c>
      <c r="CB40" s="42" t="str">
        <f>'Team Grid'!BG40</f>
        <v/>
      </c>
      <c r="CC40" s="42" t="str">
        <f>'Team Grid'!BH40</f>
        <v/>
      </c>
      <c r="CD40" s="42" t="str">
        <f>'Team Grid'!BI40</f>
        <v/>
      </c>
      <c r="CE40" s="42" t="str">
        <f>'Team Grid'!BJ40</f>
        <v/>
      </c>
      <c r="CF40" s="42" t="str">
        <f>'Team Grid'!BK40</f>
        <v/>
      </c>
      <c r="CG40" s="42" t="str">
        <f>'Team Grid'!BL40</f>
        <v/>
      </c>
      <c r="CH40" s="42" t="str">
        <f>'Team Grid'!BM40</f>
        <v/>
      </c>
      <c r="CI40" s="42" t="str">
        <f>'Team Grid'!BN40</f>
        <v/>
      </c>
      <c r="CJ40" s="42" t="str">
        <f>'Team Grid'!BO40</f>
        <v/>
      </c>
      <c r="CK40" s="42" t="str">
        <f>'Team Grid'!BP40</f>
        <v/>
      </c>
      <c r="CL40" s="42" t="str">
        <f>'Team Grid'!BQ40</f>
        <v/>
      </c>
      <c r="CM40" s="42" t="str">
        <f>'Team Grid'!BR40</f>
        <v/>
      </c>
      <c r="CN40" s="42" t="str">
        <f>'Team Grid'!BS40</f>
        <v/>
      </c>
      <c r="CO40" s="42" t="str">
        <f>'Team Grid'!BT40</f>
        <v/>
      </c>
      <c r="CP40" s="42" t="str">
        <f>'Team Grid'!BU40</f>
        <v/>
      </c>
      <c r="CQ40" s="42" t="str">
        <f>'Team Grid'!BV40</f>
        <v/>
      </c>
      <c r="CR40" s="42" t="str">
        <f>'Team Grid'!BW40</f>
        <v/>
      </c>
      <c r="CS40" s="42" t="str">
        <f>'Team Grid'!BX40</f>
        <v/>
      </c>
      <c r="CT40" s="42" t="str">
        <f>'Team Grid'!BY40</f>
        <v/>
      </c>
      <c r="CU40" s="42" t="str">
        <f>'Team Grid'!BZ40</f>
        <v/>
      </c>
      <c r="CV40" s="42" t="str">
        <f>'Team Grid'!CA40</f>
        <v/>
      </c>
      <c r="CW40" s="42" t="str">
        <f>'Team Grid'!CB40</f>
        <v/>
      </c>
      <c r="CX40" s="42" t="str">
        <f>'Team Grid'!CC40</f>
        <v/>
      </c>
      <c r="CY40" s="42" t="str">
        <f>'Team Grid'!CD40</f>
        <v/>
      </c>
      <c r="CZ40" s="42" t="str">
        <f>'Team Grid'!CE40</f>
        <v/>
      </c>
      <c r="DA40" s="42" t="str">
        <f>'Team Grid'!CF40</f>
        <v/>
      </c>
      <c r="DB40" s="42" t="str">
        <f>'Team Grid'!CG40</f>
        <v/>
      </c>
      <c r="DC40" s="42" t="str">
        <f>'Team Grid'!CH40</f>
        <v/>
      </c>
      <c r="DD40" s="42" t="str">
        <f>'Team Grid'!CI40</f>
        <v/>
      </c>
      <c r="DE40" s="42" t="str">
        <f>'Team Grid'!CJ40</f>
        <v/>
      </c>
    </row>
    <row r="41" spans="1:109" ht="17.399999999999999" customHeight="1" x14ac:dyDescent="0.45">
      <c r="A41" s="66"/>
      <c r="C41" s="182"/>
      <c r="D41" s="182"/>
      <c r="E41" s="182"/>
      <c r="F41" s="182"/>
      <c r="J41" s="182"/>
      <c r="K41" s="182"/>
      <c r="L41" s="182"/>
      <c r="M41" s="182"/>
      <c r="O41" s="175"/>
      <c r="P41" s="175"/>
      <c r="Q41" s="175"/>
      <c r="R41" s="175"/>
      <c r="S41" s="175"/>
      <c r="T41" s="176"/>
      <c r="Y41" s="52">
        <v>4</v>
      </c>
      <c r="Z41" s="52" t="s">
        <v>21</v>
      </c>
      <c r="AA41" s="52" t="s">
        <v>41</v>
      </c>
      <c r="AB41" s="52">
        <f>SUM(AC41:AF41)</f>
        <v>0</v>
      </c>
      <c r="AC41" s="52">
        <f>IF($AA41=AC$3,COUNTIFS(Data_Table_1[Theme],$Z41,Data_Table_1[Theme Ranking],"&gt;="&amp;VLOOKUP($E$3,Theme_Ranges[],2,0),Data_Table_1[Theme Ranking],"&lt;="&amp;VLOOKUP($E$3,Theme_Ranges[],3,0)),0)</f>
        <v>0</v>
      </c>
      <c r="AD41" s="52">
        <f>IF($AA41=AD$3,COUNTIFS(Data_Table_1[Theme],$Z41,Data_Table_1[Theme Ranking],"&gt;="&amp;VLOOKUP($E$3,Theme_Ranges[],2,0),Data_Table_1[Theme Ranking],"&lt;="&amp;VLOOKUP($E$3,Theme_Ranges[],3,0)),0)</f>
        <v>0</v>
      </c>
      <c r="AE41" s="52">
        <f>IF($AA41=AE$3,COUNTIFS(Data_Table_1[Theme],$Z41,Data_Table_1[Theme Ranking],"&gt;="&amp;VLOOKUP($E$3,Theme_Ranges[],2,0),Data_Table_1[Theme Ranking],"&lt;="&amp;VLOOKUP($E$3,Theme_Ranges[],3,0)),0)</f>
        <v>0</v>
      </c>
      <c r="AF41" s="52">
        <f>IF($AA41=AF$3,COUNTIFS(Data_Table_1[Theme],$Z41,Data_Table_1[Theme Ranking],"&gt;="&amp;VLOOKUP($E$3,Theme_Ranges[],2,0),Data_Table_1[Theme Ranking],"&lt;="&amp;VLOOKUP($E$3,Theme_Ranges[],3,0)),0)</f>
        <v>0</v>
      </c>
      <c r="AH41" s="5">
        <v>0</v>
      </c>
      <c r="AI41" s="5">
        <v>0</v>
      </c>
      <c r="AJ41" s="5">
        <v>0</v>
      </c>
      <c r="AK41" s="52" t="e">
        <f t="shared" si="0"/>
        <v>#N/A</v>
      </c>
      <c r="AL41" s="52" t="e">
        <f t="shared" si="1"/>
        <v>#N/A</v>
      </c>
      <c r="AM41" s="52" t="e">
        <f t="shared" si="2"/>
        <v>#N/A</v>
      </c>
      <c r="AN41" s="52" t="e">
        <f t="shared" si="3"/>
        <v>#N/A</v>
      </c>
      <c r="AX41" s="5">
        <f>VLOOKUP($AY$8,Theme_Ranges[],2,0)</f>
        <v>1</v>
      </c>
      <c r="AY41" s="5">
        <f>VLOOKUP($AY$8,Theme_Ranges[],3,0)</f>
        <v>5</v>
      </c>
      <c r="AZ41" s="42">
        <f>'Team Grid'!AW39</f>
        <v>0</v>
      </c>
      <c r="BA41" s="42">
        <f t="shared" ref="BA41:BA58" si="38">IF(COUNTIF($BX41:$CF41,"&lt;="&amp;AY41)&gt;0,1,0)</f>
        <v>0</v>
      </c>
      <c r="BB41" s="42">
        <f t="shared" ref="BB41:BB58" si="39">IF(COUNTIF($CG41:$CN41,"&lt;="&amp;AY41)&gt;0,1,0)</f>
        <v>0</v>
      </c>
      <c r="BC41" s="42">
        <f t="shared" ref="BC41:BC58" si="40">IF(COUNTIF($CO41:$CW41,"&lt;="&amp;AY41)&gt;0,1,0)</f>
        <v>0</v>
      </c>
      <c r="BD41" s="42">
        <f t="shared" ref="BD41:BD58" si="41">IF(COUNTIF($CX41:$DE41,"&lt;="&amp;AY41)&gt;0,1,0)</f>
        <v>0</v>
      </c>
      <c r="BE41" s="71"/>
      <c r="BF41" s="42">
        <f t="shared" ref="BF41:BF58" si="42">COUNTIFS($BX41:$CF41,"&gt;="&amp;$AX41,$BX41:$CF41,"&lt;="&amp;$AY41)</f>
        <v>0</v>
      </c>
      <c r="BG41" s="42">
        <f t="shared" ref="BG41:BG58" si="43">COUNTIFS($CG41:$CN41,"&gt;="&amp;$AX41,$CG41:$CN41,"&lt;="&amp;$AY41)</f>
        <v>0</v>
      </c>
      <c r="BH41" s="42">
        <f t="shared" ref="BH41:BH58" si="44">COUNTIFS($CO41:$CW41,"&gt;="&amp;$AX41,$CO41:$CW41,"&lt;="&amp;$AY41)</f>
        <v>0</v>
      </c>
      <c r="BI41" s="42">
        <f t="shared" ref="BI41:BI58" si="45">COUNTIFS($CX41:$DE41,"&gt;="&amp;$AX41,$CX41:$DE41,"&lt;="&amp;$AY41)</f>
        <v>0</v>
      </c>
      <c r="BJ41" s="71"/>
      <c r="BK41" s="5">
        <v>1</v>
      </c>
      <c r="BL41" s="5">
        <v>5</v>
      </c>
      <c r="BM41" s="42">
        <f t="shared" si="30"/>
        <v>0</v>
      </c>
      <c r="BN41" s="42">
        <f t="shared" ref="BN41:BN58" si="46">IF(COUNTIF($BX41:$CF41,"&lt;="&amp;BL41)&gt;0,1,0)</f>
        <v>0</v>
      </c>
      <c r="BO41" s="42">
        <f t="shared" ref="BO41:BO58" si="47">IF(COUNTIF($CG41:$CN41,"&lt;="&amp;BL41)&gt;0,1,0)</f>
        <v>0</v>
      </c>
      <c r="BP41" s="42">
        <f t="shared" ref="BP41:BP58" si="48">IF(COUNTIF($CO41:$CW41,"&lt;="&amp;BL41)&gt;0,1,0)</f>
        <v>0</v>
      </c>
      <c r="BQ41" s="42">
        <f t="shared" ref="BQ41:BQ58" si="49">IF(COUNTIF($CX41:$DE41,"&lt;="&amp;BL41)&gt;0,1,0)</f>
        <v>0</v>
      </c>
      <c r="BR41" s="71"/>
      <c r="BS41" s="42">
        <f t="shared" si="31"/>
        <v>0</v>
      </c>
      <c r="BT41" s="42">
        <f t="shared" si="32"/>
        <v>0</v>
      </c>
      <c r="BU41" s="42">
        <f t="shared" si="33"/>
        <v>0</v>
      </c>
      <c r="BV41" s="42">
        <f t="shared" si="34"/>
        <v>0</v>
      </c>
      <c r="BX41" s="42" t="str">
        <f>'Team Grid'!BC41</f>
        <v/>
      </c>
      <c r="BY41" s="42" t="str">
        <f>'Team Grid'!BD41</f>
        <v/>
      </c>
      <c r="BZ41" s="42" t="str">
        <f>'Team Grid'!BE41</f>
        <v/>
      </c>
      <c r="CA41" s="42" t="str">
        <f>'Team Grid'!BF41</f>
        <v/>
      </c>
      <c r="CB41" s="42" t="str">
        <f>'Team Grid'!BG41</f>
        <v/>
      </c>
      <c r="CC41" s="42" t="str">
        <f>'Team Grid'!BH41</f>
        <v/>
      </c>
      <c r="CD41" s="42" t="str">
        <f>'Team Grid'!BI41</f>
        <v/>
      </c>
      <c r="CE41" s="42" t="str">
        <f>'Team Grid'!BJ41</f>
        <v/>
      </c>
      <c r="CF41" s="42" t="str">
        <f>'Team Grid'!BK41</f>
        <v/>
      </c>
      <c r="CG41" s="42" t="str">
        <f>'Team Grid'!BL41</f>
        <v/>
      </c>
      <c r="CH41" s="42" t="str">
        <f>'Team Grid'!BM41</f>
        <v/>
      </c>
      <c r="CI41" s="42" t="str">
        <f>'Team Grid'!BN41</f>
        <v/>
      </c>
      <c r="CJ41" s="42" t="str">
        <f>'Team Grid'!BO41</f>
        <v/>
      </c>
      <c r="CK41" s="42" t="str">
        <f>'Team Grid'!BP41</f>
        <v/>
      </c>
      <c r="CL41" s="42" t="str">
        <f>'Team Grid'!BQ41</f>
        <v/>
      </c>
      <c r="CM41" s="42" t="str">
        <f>'Team Grid'!BR41</f>
        <v/>
      </c>
      <c r="CN41" s="42" t="str">
        <f>'Team Grid'!BS41</f>
        <v/>
      </c>
      <c r="CO41" s="42" t="str">
        <f>'Team Grid'!BT41</f>
        <v/>
      </c>
      <c r="CP41" s="42" t="str">
        <f>'Team Grid'!BU41</f>
        <v/>
      </c>
      <c r="CQ41" s="42" t="str">
        <f>'Team Grid'!BV41</f>
        <v/>
      </c>
      <c r="CR41" s="42" t="str">
        <f>'Team Grid'!BW41</f>
        <v/>
      </c>
      <c r="CS41" s="42" t="str">
        <f>'Team Grid'!BX41</f>
        <v/>
      </c>
      <c r="CT41" s="42" t="str">
        <f>'Team Grid'!BY41</f>
        <v/>
      </c>
      <c r="CU41" s="42" t="str">
        <f>'Team Grid'!BZ41</f>
        <v/>
      </c>
      <c r="CV41" s="42" t="str">
        <f>'Team Grid'!CA41</f>
        <v/>
      </c>
      <c r="CW41" s="42" t="str">
        <f>'Team Grid'!CB41</f>
        <v/>
      </c>
      <c r="CX41" s="42" t="str">
        <f>'Team Grid'!CC41</f>
        <v/>
      </c>
      <c r="CY41" s="42" t="str">
        <f>'Team Grid'!CD41</f>
        <v/>
      </c>
      <c r="CZ41" s="42" t="str">
        <f>'Team Grid'!CE41</f>
        <v/>
      </c>
      <c r="DA41" s="42" t="str">
        <f>'Team Grid'!CF41</f>
        <v/>
      </c>
      <c r="DB41" s="42" t="str">
        <f>'Team Grid'!CG41</f>
        <v/>
      </c>
      <c r="DC41" s="42" t="str">
        <f>'Team Grid'!CH41</f>
        <v/>
      </c>
      <c r="DD41" s="42" t="str">
        <f>'Team Grid'!CI41</f>
        <v/>
      </c>
      <c r="DE41" s="42" t="str">
        <f>'Team Grid'!CJ41</f>
        <v/>
      </c>
    </row>
    <row r="42" spans="1:109" ht="17.399999999999999" customHeight="1" x14ac:dyDescent="0.45">
      <c r="A42" s="66"/>
      <c r="C42" s="182"/>
      <c r="D42" s="182"/>
      <c r="E42" s="182"/>
      <c r="F42" s="182"/>
      <c r="J42" s="182"/>
      <c r="K42" s="182"/>
      <c r="L42" s="182"/>
      <c r="M42" s="182"/>
      <c r="O42" s="175"/>
      <c r="P42" s="175"/>
      <c r="Q42" s="175"/>
      <c r="R42" s="175"/>
      <c r="S42" s="175"/>
      <c r="T42" s="176"/>
      <c r="Y42" s="52">
        <v>4</v>
      </c>
      <c r="Z42" s="52" t="s">
        <v>34</v>
      </c>
      <c r="AA42" s="52" t="s">
        <v>41</v>
      </c>
      <c r="AB42" s="52">
        <f>SUM(AC42:AF42)</f>
        <v>0</v>
      </c>
      <c r="AC42" s="52">
        <f>IF($AA42=AC$3,COUNTIFS(Data_Table_1[Theme],$Z42,Data_Table_1[Theme Ranking],"&gt;="&amp;VLOOKUP($E$3,Theme_Ranges[],2,0),Data_Table_1[Theme Ranking],"&lt;="&amp;VLOOKUP($E$3,Theme_Ranges[],3,0)),0)</f>
        <v>0</v>
      </c>
      <c r="AD42" s="52">
        <f>IF($AA42=AD$3,COUNTIFS(Data_Table_1[Theme],$Z42,Data_Table_1[Theme Ranking],"&gt;="&amp;VLOOKUP($E$3,Theme_Ranges[],2,0),Data_Table_1[Theme Ranking],"&lt;="&amp;VLOOKUP($E$3,Theme_Ranges[],3,0)),0)</f>
        <v>0</v>
      </c>
      <c r="AE42" s="52">
        <f>IF($AA42=AE$3,COUNTIFS(Data_Table_1[Theme],$Z42,Data_Table_1[Theme Ranking],"&gt;="&amp;VLOOKUP($E$3,Theme_Ranges[],2,0),Data_Table_1[Theme Ranking],"&lt;="&amp;VLOOKUP($E$3,Theme_Ranges[],3,0)),0)</f>
        <v>0</v>
      </c>
      <c r="AF42" s="52">
        <f>IF($AA42=AF$3,COUNTIFS(Data_Table_1[Theme],$Z42,Data_Table_1[Theme Ranking],"&gt;="&amp;VLOOKUP($E$3,Theme_Ranges[],2,0),Data_Table_1[Theme Ranking],"&lt;="&amp;VLOOKUP($E$3,Theme_Ranges[],3,0)),0)</f>
        <v>0</v>
      </c>
      <c r="AH42" s="5">
        <v>0</v>
      </c>
      <c r="AI42" s="5">
        <v>0</v>
      </c>
      <c r="AJ42" s="5">
        <v>0</v>
      </c>
      <c r="AK42" s="52" t="e">
        <f t="shared" si="0"/>
        <v>#N/A</v>
      </c>
      <c r="AL42" s="52" t="e">
        <f t="shared" si="1"/>
        <v>#N/A</v>
      </c>
      <c r="AM42" s="52" t="e">
        <f t="shared" si="2"/>
        <v>#N/A</v>
      </c>
      <c r="AN42" s="52" t="e">
        <f t="shared" si="3"/>
        <v>#N/A</v>
      </c>
      <c r="AX42" s="5">
        <f>VLOOKUP($AY$8,Theme_Ranges[],2,0)</f>
        <v>1</v>
      </c>
      <c r="AY42" s="5">
        <f>VLOOKUP($AY$8,Theme_Ranges[],3,0)</f>
        <v>5</v>
      </c>
      <c r="AZ42" s="42">
        <f>'Team Grid'!AW40</f>
        <v>0</v>
      </c>
      <c r="BA42" s="42">
        <f t="shared" si="38"/>
        <v>0</v>
      </c>
      <c r="BB42" s="42">
        <f t="shared" si="39"/>
        <v>0</v>
      </c>
      <c r="BC42" s="42">
        <f t="shared" si="40"/>
        <v>0</v>
      </c>
      <c r="BD42" s="42">
        <f t="shared" si="41"/>
        <v>0</v>
      </c>
      <c r="BE42" s="71"/>
      <c r="BF42" s="42">
        <f t="shared" si="42"/>
        <v>0</v>
      </c>
      <c r="BG42" s="42">
        <f t="shared" si="43"/>
        <v>0</v>
      </c>
      <c r="BH42" s="42">
        <f t="shared" si="44"/>
        <v>0</v>
      </c>
      <c r="BI42" s="42">
        <f t="shared" si="45"/>
        <v>0</v>
      </c>
      <c r="BJ42" s="71"/>
      <c r="BK42" s="5">
        <v>1</v>
      </c>
      <c r="BL42" s="5">
        <v>5</v>
      </c>
      <c r="BM42" s="42">
        <f t="shared" si="30"/>
        <v>0</v>
      </c>
      <c r="BN42" s="42">
        <f t="shared" si="46"/>
        <v>0</v>
      </c>
      <c r="BO42" s="42">
        <f t="shared" si="47"/>
        <v>0</v>
      </c>
      <c r="BP42" s="42">
        <f t="shared" si="48"/>
        <v>0</v>
      </c>
      <c r="BQ42" s="42">
        <f t="shared" si="49"/>
        <v>0</v>
      </c>
      <c r="BR42" s="71"/>
      <c r="BS42" s="42">
        <f t="shared" si="31"/>
        <v>0</v>
      </c>
      <c r="BT42" s="42">
        <f t="shared" si="32"/>
        <v>0</v>
      </c>
      <c r="BU42" s="42">
        <f t="shared" si="33"/>
        <v>0</v>
      </c>
      <c r="BV42" s="42">
        <f t="shared" si="34"/>
        <v>0</v>
      </c>
      <c r="BX42" s="42" t="str">
        <f>'Team Grid'!BC42</f>
        <v/>
      </c>
      <c r="BY42" s="42" t="str">
        <f>'Team Grid'!BD42</f>
        <v/>
      </c>
      <c r="BZ42" s="42" t="str">
        <f>'Team Grid'!BE42</f>
        <v/>
      </c>
      <c r="CA42" s="42" t="str">
        <f>'Team Grid'!BF42</f>
        <v/>
      </c>
      <c r="CB42" s="42" t="str">
        <f>'Team Grid'!BG42</f>
        <v/>
      </c>
      <c r="CC42" s="42" t="str">
        <f>'Team Grid'!BH42</f>
        <v/>
      </c>
      <c r="CD42" s="42" t="str">
        <f>'Team Grid'!BI42</f>
        <v/>
      </c>
      <c r="CE42" s="42" t="str">
        <f>'Team Grid'!BJ42</f>
        <v/>
      </c>
      <c r="CF42" s="42" t="str">
        <f>'Team Grid'!BK42</f>
        <v/>
      </c>
      <c r="CG42" s="42" t="str">
        <f>'Team Grid'!BL42</f>
        <v/>
      </c>
      <c r="CH42" s="42" t="str">
        <f>'Team Grid'!BM42</f>
        <v/>
      </c>
      <c r="CI42" s="42" t="str">
        <f>'Team Grid'!BN42</f>
        <v/>
      </c>
      <c r="CJ42" s="42" t="str">
        <f>'Team Grid'!BO42</f>
        <v/>
      </c>
      <c r="CK42" s="42" t="str">
        <f>'Team Grid'!BP42</f>
        <v/>
      </c>
      <c r="CL42" s="42" t="str">
        <f>'Team Grid'!BQ42</f>
        <v/>
      </c>
      <c r="CM42" s="42" t="str">
        <f>'Team Grid'!BR42</f>
        <v/>
      </c>
      <c r="CN42" s="42" t="str">
        <f>'Team Grid'!BS42</f>
        <v/>
      </c>
      <c r="CO42" s="42" t="str">
        <f>'Team Grid'!BT42</f>
        <v/>
      </c>
      <c r="CP42" s="42" t="str">
        <f>'Team Grid'!BU42</f>
        <v/>
      </c>
      <c r="CQ42" s="42" t="str">
        <f>'Team Grid'!BV42</f>
        <v/>
      </c>
      <c r="CR42" s="42" t="str">
        <f>'Team Grid'!BW42</f>
        <v/>
      </c>
      <c r="CS42" s="42" t="str">
        <f>'Team Grid'!BX42</f>
        <v/>
      </c>
      <c r="CT42" s="42" t="str">
        <f>'Team Grid'!BY42</f>
        <v/>
      </c>
      <c r="CU42" s="42" t="str">
        <f>'Team Grid'!BZ42</f>
        <v/>
      </c>
      <c r="CV42" s="42" t="str">
        <f>'Team Grid'!CA42</f>
        <v/>
      </c>
      <c r="CW42" s="42" t="str">
        <f>'Team Grid'!CB42</f>
        <v/>
      </c>
      <c r="CX42" s="42" t="str">
        <f>'Team Grid'!CC42</f>
        <v/>
      </c>
      <c r="CY42" s="42" t="str">
        <f>'Team Grid'!CD42</f>
        <v/>
      </c>
      <c r="CZ42" s="42" t="str">
        <f>'Team Grid'!CE42</f>
        <v/>
      </c>
      <c r="DA42" s="42" t="str">
        <f>'Team Grid'!CF42</f>
        <v/>
      </c>
      <c r="DB42" s="42" t="str">
        <f>'Team Grid'!CG42</f>
        <v/>
      </c>
      <c r="DC42" s="42" t="str">
        <f>'Team Grid'!CH42</f>
        <v/>
      </c>
      <c r="DD42" s="42" t="str">
        <f>'Team Grid'!CI42</f>
        <v/>
      </c>
      <c r="DE42" s="42" t="str">
        <f>'Team Grid'!CJ42</f>
        <v/>
      </c>
    </row>
    <row r="43" spans="1:109" ht="17.399999999999999" customHeight="1" x14ac:dyDescent="0.45">
      <c r="A43" s="66"/>
      <c r="C43" s="182"/>
      <c r="D43" s="182"/>
      <c r="E43" s="182"/>
      <c r="F43" s="182"/>
      <c r="J43" s="182"/>
      <c r="K43" s="182"/>
      <c r="L43" s="182"/>
      <c r="M43" s="182"/>
      <c r="O43" s="175"/>
      <c r="P43" s="175"/>
      <c r="Q43" s="175"/>
      <c r="R43" s="175"/>
      <c r="S43" s="175"/>
      <c r="T43" s="176"/>
      <c r="AX43" s="5">
        <f>VLOOKUP($AY$8,Theme_Ranges[],2,0)</f>
        <v>1</v>
      </c>
      <c r="AY43" s="5">
        <f>VLOOKUP($AY$8,Theme_Ranges[],3,0)</f>
        <v>5</v>
      </c>
      <c r="AZ43" s="42">
        <f>'Team Grid'!AW41</f>
        <v>0</v>
      </c>
      <c r="BA43" s="42">
        <f t="shared" si="38"/>
        <v>0</v>
      </c>
      <c r="BB43" s="42">
        <f t="shared" si="39"/>
        <v>0</v>
      </c>
      <c r="BC43" s="42">
        <f t="shared" si="40"/>
        <v>0</v>
      </c>
      <c r="BD43" s="42">
        <f t="shared" si="41"/>
        <v>0</v>
      </c>
      <c r="BE43" s="71"/>
      <c r="BF43" s="42">
        <f t="shared" si="42"/>
        <v>0</v>
      </c>
      <c r="BG43" s="42">
        <f t="shared" si="43"/>
        <v>0</v>
      </c>
      <c r="BH43" s="42">
        <f t="shared" si="44"/>
        <v>0</v>
      </c>
      <c r="BI43" s="42">
        <f t="shared" si="45"/>
        <v>0</v>
      </c>
      <c r="BJ43" s="71"/>
      <c r="BK43" s="5">
        <v>1</v>
      </c>
      <c r="BL43" s="5">
        <v>5</v>
      </c>
      <c r="BM43" s="42">
        <f t="shared" si="30"/>
        <v>0</v>
      </c>
      <c r="BN43" s="42">
        <f t="shared" si="46"/>
        <v>0</v>
      </c>
      <c r="BO43" s="42">
        <f t="shared" si="47"/>
        <v>0</v>
      </c>
      <c r="BP43" s="42">
        <f t="shared" si="48"/>
        <v>0</v>
      </c>
      <c r="BQ43" s="42">
        <f t="shared" si="49"/>
        <v>0</v>
      </c>
      <c r="BR43" s="71"/>
      <c r="BS43" s="42">
        <f t="shared" si="31"/>
        <v>0</v>
      </c>
      <c r="BT43" s="42">
        <f t="shared" si="32"/>
        <v>0</v>
      </c>
      <c r="BU43" s="42">
        <f t="shared" si="33"/>
        <v>0</v>
      </c>
      <c r="BV43" s="42">
        <f t="shared" si="34"/>
        <v>0</v>
      </c>
      <c r="BX43" s="42" t="str">
        <f>'Team Grid'!BC43</f>
        <v/>
      </c>
      <c r="BY43" s="42" t="str">
        <f>'Team Grid'!BD43</f>
        <v/>
      </c>
      <c r="BZ43" s="42" t="str">
        <f>'Team Grid'!BE43</f>
        <v/>
      </c>
      <c r="CA43" s="42" t="str">
        <f>'Team Grid'!BF43</f>
        <v/>
      </c>
      <c r="CB43" s="42" t="str">
        <f>'Team Grid'!BG43</f>
        <v/>
      </c>
      <c r="CC43" s="42" t="str">
        <f>'Team Grid'!BH43</f>
        <v/>
      </c>
      <c r="CD43" s="42" t="str">
        <f>'Team Grid'!BI43</f>
        <v/>
      </c>
      <c r="CE43" s="42" t="str">
        <f>'Team Grid'!BJ43</f>
        <v/>
      </c>
      <c r="CF43" s="42" t="str">
        <f>'Team Grid'!BK43</f>
        <v/>
      </c>
      <c r="CG43" s="42" t="str">
        <f>'Team Grid'!BL43</f>
        <v/>
      </c>
      <c r="CH43" s="42" t="str">
        <f>'Team Grid'!BM43</f>
        <v/>
      </c>
      <c r="CI43" s="42" t="str">
        <f>'Team Grid'!BN43</f>
        <v/>
      </c>
      <c r="CJ43" s="42" t="str">
        <f>'Team Grid'!BO43</f>
        <v/>
      </c>
      <c r="CK43" s="42" t="str">
        <f>'Team Grid'!BP43</f>
        <v/>
      </c>
      <c r="CL43" s="42" t="str">
        <f>'Team Grid'!BQ43</f>
        <v/>
      </c>
      <c r="CM43" s="42" t="str">
        <f>'Team Grid'!BR43</f>
        <v/>
      </c>
      <c r="CN43" s="42" t="str">
        <f>'Team Grid'!BS43</f>
        <v/>
      </c>
      <c r="CO43" s="42" t="str">
        <f>'Team Grid'!BT43</f>
        <v/>
      </c>
      <c r="CP43" s="42" t="str">
        <f>'Team Grid'!BU43</f>
        <v/>
      </c>
      <c r="CQ43" s="42" t="str">
        <f>'Team Grid'!BV43</f>
        <v/>
      </c>
      <c r="CR43" s="42" t="str">
        <f>'Team Grid'!BW43</f>
        <v/>
      </c>
      <c r="CS43" s="42" t="str">
        <f>'Team Grid'!BX43</f>
        <v/>
      </c>
      <c r="CT43" s="42" t="str">
        <f>'Team Grid'!BY43</f>
        <v/>
      </c>
      <c r="CU43" s="42" t="str">
        <f>'Team Grid'!BZ43</f>
        <v/>
      </c>
      <c r="CV43" s="42" t="str">
        <f>'Team Grid'!CA43</f>
        <v/>
      </c>
      <c r="CW43" s="42" t="str">
        <f>'Team Grid'!CB43</f>
        <v/>
      </c>
      <c r="CX43" s="42" t="str">
        <f>'Team Grid'!CC43</f>
        <v/>
      </c>
      <c r="CY43" s="42" t="str">
        <f>'Team Grid'!CD43</f>
        <v/>
      </c>
      <c r="CZ43" s="42" t="str">
        <f>'Team Grid'!CE43</f>
        <v/>
      </c>
      <c r="DA43" s="42" t="str">
        <f>'Team Grid'!CF43</f>
        <v/>
      </c>
      <c r="DB43" s="42" t="str">
        <f>'Team Grid'!CG43</f>
        <v/>
      </c>
      <c r="DC43" s="42" t="str">
        <f>'Team Grid'!CH43</f>
        <v/>
      </c>
      <c r="DD43" s="42" t="str">
        <f>'Team Grid'!CI43</f>
        <v/>
      </c>
      <c r="DE43" s="42" t="str">
        <f>'Team Grid'!CJ43</f>
        <v/>
      </c>
    </row>
    <row r="44" spans="1:109" ht="17.399999999999999" customHeight="1" x14ac:dyDescent="0.45">
      <c r="A44" s="67"/>
      <c r="B44" s="61"/>
      <c r="C44" s="61"/>
      <c r="D44" s="61"/>
      <c r="E44" s="61"/>
      <c r="F44" s="61"/>
      <c r="G44" s="61"/>
      <c r="H44" s="61"/>
      <c r="I44" s="61"/>
      <c r="J44" s="61"/>
      <c r="K44" s="61"/>
      <c r="L44" s="61"/>
      <c r="M44" s="61"/>
      <c r="N44" s="61"/>
      <c r="O44" s="180"/>
      <c r="P44" s="180"/>
      <c r="Q44" s="180"/>
      <c r="R44" s="180"/>
      <c r="S44" s="180"/>
      <c r="T44" s="181"/>
      <c r="AX44" s="5">
        <f>VLOOKUP($AY$8,Theme_Ranges[],2,0)</f>
        <v>1</v>
      </c>
      <c r="AY44" s="5">
        <f>VLOOKUP($AY$8,Theme_Ranges[],3,0)</f>
        <v>5</v>
      </c>
      <c r="AZ44" s="42">
        <f>'Team Grid'!AW42</f>
        <v>0</v>
      </c>
      <c r="BA44" s="42">
        <f t="shared" si="38"/>
        <v>0</v>
      </c>
      <c r="BB44" s="42">
        <f t="shared" si="39"/>
        <v>0</v>
      </c>
      <c r="BC44" s="42">
        <f t="shared" si="40"/>
        <v>0</v>
      </c>
      <c r="BD44" s="42">
        <f t="shared" si="41"/>
        <v>0</v>
      </c>
      <c r="BE44" s="71"/>
      <c r="BF44" s="42">
        <f t="shared" si="42"/>
        <v>0</v>
      </c>
      <c r="BG44" s="42">
        <f t="shared" si="43"/>
        <v>0</v>
      </c>
      <c r="BH44" s="42">
        <f t="shared" si="44"/>
        <v>0</v>
      </c>
      <c r="BI44" s="42">
        <f t="shared" si="45"/>
        <v>0</v>
      </c>
      <c r="BJ44" s="71"/>
      <c r="BK44" s="5">
        <v>1</v>
      </c>
      <c r="BL44" s="5">
        <v>5</v>
      </c>
      <c r="BM44" s="42">
        <f t="shared" si="30"/>
        <v>0</v>
      </c>
      <c r="BN44" s="42">
        <f t="shared" si="46"/>
        <v>0</v>
      </c>
      <c r="BO44" s="42">
        <f t="shared" si="47"/>
        <v>0</v>
      </c>
      <c r="BP44" s="42">
        <f t="shared" si="48"/>
        <v>0</v>
      </c>
      <c r="BQ44" s="42">
        <f t="shared" si="49"/>
        <v>0</v>
      </c>
      <c r="BR44" s="71"/>
      <c r="BS44" s="42">
        <f t="shared" si="31"/>
        <v>0</v>
      </c>
      <c r="BT44" s="42">
        <f t="shared" si="32"/>
        <v>0</v>
      </c>
      <c r="BU44" s="42">
        <f t="shared" si="33"/>
        <v>0</v>
      </c>
      <c r="BV44" s="42">
        <f t="shared" si="34"/>
        <v>0</v>
      </c>
      <c r="BX44" s="42" t="str">
        <f>'Team Grid'!BC44</f>
        <v/>
      </c>
      <c r="BY44" s="42" t="str">
        <f>'Team Grid'!BD44</f>
        <v/>
      </c>
      <c r="BZ44" s="42" t="str">
        <f>'Team Grid'!BE44</f>
        <v/>
      </c>
      <c r="CA44" s="42" t="str">
        <f>'Team Grid'!BF44</f>
        <v/>
      </c>
      <c r="CB44" s="42" t="str">
        <f>'Team Grid'!BG44</f>
        <v/>
      </c>
      <c r="CC44" s="42" t="str">
        <f>'Team Grid'!BH44</f>
        <v/>
      </c>
      <c r="CD44" s="42" t="str">
        <f>'Team Grid'!BI44</f>
        <v/>
      </c>
      <c r="CE44" s="42" t="str">
        <f>'Team Grid'!BJ44</f>
        <v/>
      </c>
      <c r="CF44" s="42" t="str">
        <f>'Team Grid'!BK44</f>
        <v/>
      </c>
      <c r="CG44" s="42" t="str">
        <f>'Team Grid'!BL44</f>
        <v/>
      </c>
      <c r="CH44" s="42" t="str">
        <f>'Team Grid'!BM44</f>
        <v/>
      </c>
      <c r="CI44" s="42" t="str">
        <f>'Team Grid'!BN44</f>
        <v/>
      </c>
      <c r="CJ44" s="42" t="str">
        <f>'Team Grid'!BO44</f>
        <v/>
      </c>
      <c r="CK44" s="42" t="str">
        <f>'Team Grid'!BP44</f>
        <v/>
      </c>
      <c r="CL44" s="42" t="str">
        <f>'Team Grid'!BQ44</f>
        <v/>
      </c>
      <c r="CM44" s="42" t="str">
        <f>'Team Grid'!BR44</f>
        <v/>
      </c>
      <c r="CN44" s="42" t="str">
        <f>'Team Grid'!BS44</f>
        <v/>
      </c>
      <c r="CO44" s="42" t="str">
        <f>'Team Grid'!BT44</f>
        <v/>
      </c>
      <c r="CP44" s="42" t="str">
        <f>'Team Grid'!BU44</f>
        <v/>
      </c>
      <c r="CQ44" s="42" t="str">
        <f>'Team Grid'!BV44</f>
        <v/>
      </c>
      <c r="CR44" s="42" t="str">
        <f>'Team Grid'!BW44</f>
        <v/>
      </c>
      <c r="CS44" s="42" t="str">
        <f>'Team Grid'!BX44</f>
        <v/>
      </c>
      <c r="CT44" s="42" t="str">
        <f>'Team Grid'!BY44</f>
        <v/>
      </c>
      <c r="CU44" s="42" t="str">
        <f>'Team Grid'!BZ44</f>
        <v/>
      </c>
      <c r="CV44" s="42" t="str">
        <f>'Team Grid'!CA44</f>
        <v/>
      </c>
      <c r="CW44" s="42" t="str">
        <f>'Team Grid'!CB44</f>
        <v/>
      </c>
      <c r="CX44" s="42" t="str">
        <f>'Team Grid'!CC44</f>
        <v/>
      </c>
      <c r="CY44" s="42" t="str">
        <f>'Team Grid'!CD44</f>
        <v/>
      </c>
      <c r="CZ44" s="42" t="str">
        <f>'Team Grid'!CE44</f>
        <v/>
      </c>
      <c r="DA44" s="42" t="str">
        <f>'Team Grid'!CF44</f>
        <v/>
      </c>
      <c r="DB44" s="42" t="str">
        <f>'Team Grid'!CG44</f>
        <v/>
      </c>
      <c r="DC44" s="42" t="str">
        <f>'Team Grid'!CH44</f>
        <v/>
      </c>
      <c r="DD44" s="42" t="str">
        <f>'Team Grid'!CI44</f>
        <v/>
      </c>
      <c r="DE44" s="42" t="str">
        <f>'Team Grid'!CJ44</f>
        <v/>
      </c>
    </row>
    <row r="45" spans="1:109" ht="28.2" x14ac:dyDescent="0.7">
      <c r="A45" s="165" t="s">
        <v>744</v>
      </c>
      <c r="B45" s="166"/>
      <c r="C45" s="166"/>
      <c r="D45" s="166"/>
      <c r="E45" s="166"/>
      <c r="F45" s="166"/>
      <c r="G45" s="166"/>
      <c r="H45" s="166"/>
      <c r="I45" s="166"/>
      <c r="J45" s="166"/>
      <c r="K45" s="166"/>
      <c r="L45" s="166"/>
      <c r="M45" s="166"/>
      <c r="N45" s="166"/>
      <c r="O45" s="166"/>
      <c r="P45" s="166"/>
      <c r="Q45" s="166"/>
      <c r="R45" s="166"/>
      <c r="S45" s="166"/>
      <c r="T45" s="167"/>
      <c r="AX45" s="5">
        <f>VLOOKUP($AY$8,Theme_Ranges[],2,0)</f>
        <v>1</v>
      </c>
      <c r="AY45" s="5">
        <f>VLOOKUP($AY$8,Theme_Ranges[],3,0)</f>
        <v>5</v>
      </c>
      <c r="AZ45" s="42">
        <f>'Team Grid'!AW43</f>
        <v>0</v>
      </c>
      <c r="BA45" s="42">
        <f t="shared" si="38"/>
        <v>0</v>
      </c>
      <c r="BB45" s="42">
        <f t="shared" si="39"/>
        <v>0</v>
      </c>
      <c r="BC45" s="42">
        <f t="shared" si="40"/>
        <v>0</v>
      </c>
      <c r="BD45" s="42">
        <f t="shared" si="41"/>
        <v>0</v>
      </c>
      <c r="BE45" s="71"/>
      <c r="BF45" s="42">
        <f t="shared" si="42"/>
        <v>0</v>
      </c>
      <c r="BG45" s="42">
        <f t="shared" si="43"/>
        <v>0</v>
      </c>
      <c r="BH45" s="42">
        <f t="shared" si="44"/>
        <v>0</v>
      </c>
      <c r="BI45" s="42">
        <f t="shared" si="45"/>
        <v>0</v>
      </c>
      <c r="BJ45" s="71"/>
      <c r="BK45" s="5">
        <v>1</v>
      </c>
      <c r="BL45" s="5">
        <v>5</v>
      </c>
      <c r="BM45" s="42">
        <f t="shared" si="30"/>
        <v>0</v>
      </c>
      <c r="BN45" s="42">
        <f t="shared" si="46"/>
        <v>0</v>
      </c>
      <c r="BO45" s="42">
        <f t="shared" si="47"/>
        <v>0</v>
      </c>
      <c r="BP45" s="42">
        <f t="shared" si="48"/>
        <v>0</v>
      </c>
      <c r="BQ45" s="42">
        <f t="shared" si="49"/>
        <v>0</v>
      </c>
      <c r="BR45" s="71"/>
      <c r="BS45" s="42">
        <f t="shared" si="31"/>
        <v>0</v>
      </c>
      <c r="BT45" s="42">
        <f t="shared" si="32"/>
        <v>0</v>
      </c>
      <c r="BU45" s="42">
        <f t="shared" si="33"/>
        <v>0</v>
      </c>
      <c r="BV45" s="42">
        <f t="shared" si="34"/>
        <v>0</v>
      </c>
      <c r="BX45" s="42" t="str">
        <f>'Team Grid'!BC45</f>
        <v/>
      </c>
      <c r="BY45" s="42" t="str">
        <f>'Team Grid'!BD45</f>
        <v/>
      </c>
      <c r="BZ45" s="42" t="str">
        <f>'Team Grid'!BE45</f>
        <v/>
      </c>
      <c r="CA45" s="42" t="str">
        <f>'Team Grid'!BF45</f>
        <v/>
      </c>
      <c r="CB45" s="42" t="str">
        <f>'Team Grid'!BG45</f>
        <v/>
      </c>
      <c r="CC45" s="42" t="str">
        <f>'Team Grid'!BH45</f>
        <v/>
      </c>
      <c r="CD45" s="42" t="str">
        <f>'Team Grid'!BI45</f>
        <v/>
      </c>
      <c r="CE45" s="42" t="str">
        <f>'Team Grid'!BJ45</f>
        <v/>
      </c>
      <c r="CF45" s="42" t="str">
        <f>'Team Grid'!BK45</f>
        <v/>
      </c>
      <c r="CG45" s="42" t="str">
        <f>'Team Grid'!BL45</f>
        <v/>
      </c>
      <c r="CH45" s="42" t="str">
        <f>'Team Grid'!BM45</f>
        <v/>
      </c>
      <c r="CI45" s="42" t="str">
        <f>'Team Grid'!BN45</f>
        <v/>
      </c>
      <c r="CJ45" s="42" t="str">
        <f>'Team Grid'!BO45</f>
        <v/>
      </c>
      <c r="CK45" s="42" t="str">
        <f>'Team Grid'!BP45</f>
        <v/>
      </c>
      <c r="CL45" s="42" t="str">
        <f>'Team Grid'!BQ45</f>
        <v/>
      </c>
      <c r="CM45" s="42" t="str">
        <f>'Team Grid'!BR45</f>
        <v/>
      </c>
      <c r="CN45" s="42" t="str">
        <f>'Team Grid'!BS45</f>
        <v/>
      </c>
      <c r="CO45" s="42" t="str">
        <f>'Team Grid'!BT45</f>
        <v/>
      </c>
      <c r="CP45" s="42" t="str">
        <f>'Team Grid'!BU45</f>
        <v/>
      </c>
      <c r="CQ45" s="42" t="str">
        <f>'Team Grid'!BV45</f>
        <v/>
      </c>
      <c r="CR45" s="42" t="str">
        <f>'Team Grid'!BW45</f>
        <v/>
      </c>
      <c r="CS45" s="42" t="str">
        <f>'Team Grid'!BX45</f>
        <v/>
      </c>
      <c r="CT45" s="42" t="str">
        <f>'Team Grid'!BY45</f>
        <v/>
      </c>
      <c r="CU45" s="42" t="str">
        <f>'Team Grid'!BZ45</f>
        <v/>
      </c>
      <c r="CV45" s="42" t="str">
        <f>'Team Grid'!CA45</f>
        <v/>
      </c>
      <c r="CW45" s="42" t="str">
        <f>'Team Grid'!CB45</f>
        <v/>
      </c>
      <c r="CX45" s="42" t="str">
        <f>'Team Grid'!CC45</f>
        <v/>
      </c>
      <c r="CY45" s="42" t="str">
        <f>'Team Grid'!CD45</f>
        <v/>
      </c>
      <c r="CZ45" s="42" t="str">
        <f>'Team Grid'!CE45</f>
        <v/>
      </c>
      <c r="DA45" s="42" t="str">
        <f>'Team Grid'!CF45</f>
        <v/>
      </c>
      <c r="DB45" s="42" t="str">
        <f>'Team Grid'!CG45</f>
        <v/>
      </c>
      <c r="DC45" s="42" t="str">
        <f>'Team Grid'!CH45</f>
        <v/>
      </c>
      <c r="DD45" s="42" t="str">
        <f>'Team Grid'!CI45</f>
        <v/>
      </c>
      <c r="DE45" s="42" t="str">
        <f>'Team Grid'!CJ45</f>
        <v/>
      </c>
    </row>
    <row r="46" spans="1:109" ht="21.6" x14ac:dyDescent="0.45">
      <c r="A46" s="163" t="s">
        <v>745</v>
      </c>
      <c r="B46" s="164"/>
      <c r="C46" s="163" t="s">
        <v>101</v>
      </c>
      <c r="D46" s="168"/>
      <c r="E46" s="164"/>
      <c r="F46" s="163" t="s">
        <v>746</v>
      </c>
      <c r="G46" s="168"/>
      <c r="H46" s="168"/>
      <c r="I46" s="168"/>
      <c r="J46" s="164"/>
      <c r="K46" s="163" t="s">
        <v>748</v>
      </c>
      <c r="L46" s="168"/>
      <c r="M46" s="168"/>
      <c r="N46" s="168"/>
      <c r="O46" s="164"/>
      <c r="P46" s="163" t="s">
        <v>749</v>
      </c>
      <c r="Q46" s="168"/>
      <c r="R46" s="168"/>
      <c r="S46" s="168"/>
      <c r="T46" s="164"/>
      <c r="AX46" s="5">
        <f>VLOOKUP($AY$8,Theme_Ranges[],2,0)</f>
        <v>1</v>
      </c>
      <c r="AY46" s="5">
        <f>VLOOKUP($AY$8,Theme_Ranges[],3,0)</f>
        <v>5</v>
      </c>
      <c r="AZ46" s="42">
        <f>'Team Grid'!AW44</f>
        <v>0</v>
      </c>
      <c r="BA46" s="42">
        <f t="shared" si="38"/>
        <v>0</v>
      </c>
      <c r="BB46" s="42">
        <f t="shared" si="39"/>
        <v>0</v>
      </c>
      <c r="BC46" s="42">
        <f t="shared" si="40"/>
        <v>0</v>
      </c>
      <c r="BD46" s="42">
        <f t="shared" si="41"/>
        <v>0</v>
      </c>
      <c r="BE46" s="71"/>
      <c r="BF46" s="42">
        <f t="shared" si="42"/>
        <v>0</v>
      </c>
      <c r="BG46" s="42">
        <f t="shared" si="43"/>
        <v>0</v>
      </c>
      <c r="BH46" s="42">
        <f t="shared" si="44"/>
        <v>0</v>
      </c>
      <c r="BI46" s="42">
        <f t="shared" si="45"/>
        <v>0</v>
      </c>
      <c r="BJ46" s="71"/>
      <c r="BK46" s="5">
        <v>1</v>
      </c>
      <c r="BL46" s="5">
        <v>5</v>
      </c>
      <c r="BM46" s="42">
        <f t="shared" si="30"/>
        <v>0</v>
      </c>
      <c r="BN46" s="42">
        <f t="shared" si="46"/>
        <v>0</v>
      </c>
      <c r="BO46" s="42">
        <f t="shared" si="47"/>
        <v>0</v>
      </c>
      <c r="BP46" s="42">
        <f t="shared" si="48"/>
        <v>0</v>
      </c>
      <c r="BQ46" s="42">
        <f t="shared" si="49"/>
        <v>0</v>
      </c>
      <c r="BR46" s="71"/>
      <c r="BS46" s="42">
        <f t="shared" si="31"/>
        <v>0</v>
      </c>
      <c r="BT46" s="42">
        <f t="shared" si="32"/>
        <v>0</v>
      </c>
      <c r="BU46" s="42">
        <f t="shared" si="33"/>
        <v>0</v>
      </c>
      <c r="BV46" s="42">
        <f t="shared" si="34"/>
        <v>0</v>
      </c>
      <c r="BX46" s="42" t="str">
        <f>'Team Grid'!BC46</f>
        <v/>
      </c>
      <c r="BY46" s="42" t="str">
        <f>'Team Grid'!BD46</f>
        <v/>
      </c>
      <c r="BZ46" s="42" t="str">
        <f>'Team Grid'!BE46</f>
        <v/>
      </c>
      <c r="CA46" s="42" t="str">
        <f>'Team Grid'!BF46</f>
        <v/>
      </c>
      <c r="CB46" s="42" t="str">
        <f>'Team Grid'!BG46</f>
        <v/>
      </c>
      <c r="CC46" s="42" t="str">
        <f>'Team Grid'!BH46</f>
        <v/>
      </c>
      <c r="CD46" s="42" t="str">
        <f>'Team Grid'!BI46</f>
        <v/>
      </c>
      <c r="CE46" s="42" t="str">
        <f>'Team Grid'!BJ46</f>
        <v/>
      </c>
      <c r="CF46" s="42" t="str">
        <f>'Team Grid'!BK46</f>
        <v/>
      </c>
      <c r="CG46" s="42" t="str">
        <f>'Team Grid'!BL46</f>
        <v/>
      </c>
      <c r="CH46" s="42" t="str">
        <f>'Team Grid'!BM46</f>
        <v/>
      </c>
      <c r="CI46" s="42" t="str">
        <f>'Team Grid'!BN46</f>
        <v/>
      </c>
      <c r="CJ46" s="42" t="str">
        <f>'Team Grid'!BO46</f>
        <v/>
      </c>
      <c r="CK46" s="42" t="str">
        <f>'Team Grid'!BP46</f>
        <v/>
      </c>
      <c r="CL46" s="42" t="str">
        <f>'Team Grid'!BQ46</f>
        <v/>
      </c>
      <c r="CM46" s="42" t="str">
        <f>'Team Grid'!BR46</f>
        <v/>
      </c>
      <c r="CN46" s="42" t="str">
        <f>'Team Grid'!BS46</f>
        <v/>
      </c>
      <c r="CO46" s="42" t="str">
        <f>'Team Grid'!BT46</f>
        <v/>
      </c>
      <c r="CP46" s="42" t="str">
        <f>'Team Grid'!BU46</f>
        <v/>
      </c>
      <c r="CQ46" s="42" t="str">
        <f>'Team Grid'!BV46</f>
        <v/>
      </c>
      <c r="CR46" s="42" t="str">
        <f>'Team Grid'!BW46</f>
        <v/>
      </c>
      <c r="CS46" s="42" t="str">
        <f>'Team Grid'!BX46</f>
        <v/>
      </c>
      <c r="CT46" s="42" t="str">
        <f>'Team Grid'!BY46</f>
        <v/>
      </c>
      <c r="CU46" s="42" t="str">
        <f>'Team Grid'!BZ46</f>
        <v/>
      </c>
      <c r="CV46" s="42" t="str">
        <f>'Team Grid'!CA46</f>
        <v/>
      </c>
      <c r="CW46" s="42" t="str">
        <f>'Team Grid'!CB46</f>
        <v/>
      </c>
      <c r="CX46" s="42" t="str">
        <f>'Team Grid'!CC46</f>
        <v/>
      </c>
      <c r="CY46" s="42" t="str">
        <f>'Team Grid'!CD46</f>
        <v/>
      </c>
      <c r="CZ46" s="42" t="str">
        <f>'Team Grid'!CE46</f>
        <v/>
      </c>
      <c r="DA46" s="42" t="str">
        <f>'Team Grid'!CF46</f>
        <v/>
      </c>
      <c r="DB46" s="42" t="str">
        <f>'Team Grid'!CG46</f>
        <v/>
      </c>
      <c r="DC46" s="42" t="str">
        <f>'Team Grid'!CH46</f>
        <v/>
      </c>
      <c r="DD46" s="42" t="str">
        <f>'Team Grid'!CI46</f>
        <v/>
      </c>
      <c r="DE46" s="42" t="str">
        <f>'Team Grid'!CJ46</f>
        <v/>
      </c>
    </row>
    <row r="47" spans="1:109" ht="21.6" customHeight="1" x14ac:dyDescent="0.45">
      <c r="A47" s="156" t="e">
        <f>AJ37/$BM$7</f>
        <v>#DIV/0!</v>
      </c>
      <c r="B47" s="157"/>
      <c r="C47" s="150" t="str">
        <f>AC49</f>
        <v>Achiever</v>
      </c>
      <c r="D47" s="151"/>
      <c r="E47" s="152"/>
      <c r="F47" s="144" t="str">
        <f>VLOOKUP($C47,'Theme Detail'!$B:$L,9,0)</f>
        <v>intensity and stamina of effort</v>
      </c>
      <c r="G47" s="145"/>
      <c r="H47" s="145"/>
      <c r="I47" s="145"/>
      <c r="J47" s="146"/>
      <c r="K47" s="144" t="str">
        <f>VLOOKUP($C47,'Theme Detail'!$B:$L,10,0)</f>
        <v>freedom to work at my own pace</v>
      </c>
      <c r="L47" s="145"/>
      <c r="M47" s="145"/>
      <c r="N47" s="145"/>
      <c r="O47" s="146"/>
      <c r="P47" s="144" t="str">
        <f>VLOOKUP($C47,'Theme Detail'!$B:$L,11,0)</f>
        <v>completing tasks</v>
      </c>
      <c r="Q47" s="145"/>
      <c r="R47" s="145"/>
      <c r="S47" s="145"/>
      <c r="T47" s="146"/>
      <c r="Y47" s="112" t="s">
        <v>767</v>
      </c>
      <c r="AC47" s="112" t="s">
        <v>766</v>
      </c>
      <c r="AX47" s="5">
        <f>VLOOKUP($AY$8,Theme_Ranges[],2,0)</f>
        <v>1</v>
      </c>
      <c r="AY47" s="5">
        <f>VLOOKUP($AY$8,Theme_Ranges[],3,0)</f>
        <v>5</v>
      </c>
      <c r="AZ47" s="42">
        <f>'Team Grid'!AW45</f>
        <v>0</v>
      </c>
      <c r="BA47" s="42">
        <f t="shared" si="38"/>
        <v>0</v>
      </c>
      <c r="BB47" s="42">
        <f t="shared" si="39"/>
        <v>0</v>
      </c>
      <c r="BC47" s="42">
        <f t="shared" si="40"/>
        <v>0</v>
      </c>
      <c r="BD47" s="42">
        <f t="shared" si="41"/>
        <v>0</v>
      </c>
      <c r="BE47" s="71"/>
      <c r="BF47" s="42">
        <f t="shared" si="42"/>
        <v>0</v>
      </c>
      <c r="BG47" s="42">
        <f t="shared" si="43"/>
        <v>0</v>
      </c>
      <c r="BH47" s="42">
        <f t="shared" si="44"/>
        <v>0</v>
      </c>
      <c r="BI47" s="42">
        <f t="shared" si="45"/>
        <v>0</v>
      </c>
      <c r="BJ47" s="71"/>
      <c r="BK47" s="5">
        <v>1</v>
      </c>
      <c r="BL47" s="5">
        <v>5</v>
      </c>
      <c r="BM47" s="42">
        <f t="shared" si="30"/>
        <v>0</v>
      </c>
      <c r="BN47" s="42">
        <f t="shared" si="46"/>
        <v>0</v>
      </c>
      <c r="BO47" s="42">
        <f t="shared" si="47"/>
        <v>0</v>
      </c>
      <c r="BP47" s="42">
        <f t="shared" si="48"/>
        <v>0</v>
      </c>
      <c r="BQ47" s="42">
        <f t="shared" si="49"/>
        <v>0</v>
      </c>
      <c r="BR47" s="71"/>
      <c r="BS47" s="42">
        <f t="shared" si="31"/>
        <v>0</v>
      </c>
      <c r="BT47" s="42">
        <f t="shared" si="32"/>
        <v>0</v>
      </c>
      <c r="BU47" s="42">
        <f t="shared" si="33"/>
        <v>0</v>
      </c>
      <c r="BV47" s="42">
        <f t="shared" si="34"/>
        <v>0</v>
      </c>
      <c r="BX47" s="42" t="str">
        <f>'Team Grid'!BC47</f>
        <v/>
      </c>
      <c r="BY47" s="42" t="str">
        <f>'Team Grid'!BD47</f>
        <v/>
      </c>
      <c r="BZ47" s="42" t="str">
        <f>'Team Grid'!BE47</f>
        <v/>
      </c>
      <c r="CA47" s="42" t="str">
        <f>'Team Grid'!BF47</f>
        <v/>
      </c>
      <c r="CB47" s="42" t="str">
        <f>'Team Grid'!BG47</f>
        <v/>
      </c>
      <c r="CC47" s="42" t="str">
        <f>'Team Grid'!BH47</f>
        <v/>
      </c>
      <c r="CD47" s="42" t="str">
        <f>'Team Grid'!BI47</f>
        <v/>
      </c>
      <c r="CE47" s="42" t="str">
        <f>'Team Grid'!BJ47</f>
        <v/>
      </c>
      <c r="CF47" s="42" t="str">
        <f>'Team Grid'!BK47</f>
        <v/>
      </c>
      <c r="CG47" s="42" t="str">
        <f>'Team Grid'!BL47</f>
        <v/>
      </c>
      <c r="CH47" s="42" t="str">
        <f>'Team Grid'!BM47</f>
        <v/>
      </c>
      <c r="CI47" s="42" t="str">
        <f>'Team Grid'!BN47</f>
        <v/>
      </c>
      <c r="CJ47" s="42" t="str">
        <f>'Team Grid'!BO47</f>
        <v/>
      </c>
      <c r="CK47" s="42" t="str">
        <f>'Team Grid'!BP47</f>
        <v/>
      </c>
      <c r="CL47" s="42" t="str">
        <f>'Team Grid'!BQ47</f>
        <v/>
      </c>
      <c r="CM47" s="42" t="str">
        <f>'Team Grid'!BR47</f>
        <v/>
      </c>
      <c r="CN47" s="42" t="str">
        <f>'Team Grid'!BS47</f>
        <v/>
      </c>
      <c r="CO47" s="42" t="str">
        <f>'Team Grid'!BT47</f>
        <v/>
      </c>
      <c r="CP47" s="42" t="str">
        <f>'Team Grid'!BU47</f>
        <v/>
      </c>
      <c r="CQ47" s="42" t="str">
        <f>'Team Grid'!BV47</f>
        <v/>
      </c>
      <c r="CR47" s="42" t="str">
        <f>'Team Grid'!BW47</f>
        <v/>
      </c>
      <c r="CS47" s="42" t="str">
        <f>'Team Grid'!BX47</f>
        <v/>
      </c>
      <c r="CT47" s="42" t="str">
        <f>'Team Grid'!BY47</f>
        <v/>
      </c>
      <c r="CU47" s="42" t="str">
        <f>'Team Grid'!BZ47</f>
        <v/>
      </c>
      <c r="CV47" s="42" t="str">
        <f>'Team Grid'!CA47</f>
        <v/>
      </c>
      <c r="CW47" s="42" t="str">
        <f>'Team Grid'!CB47</f>
        <v/>
      </c>
      <c r="CX47" s="42" t="str">
        <f>'Team Grid'!CC47</f>
        <v/>
      </c>
      <c r="CY47" s="42" t="str">
        <f>'Team Grid'!CD47</f>
        <v/>
      </c>
      <c r="CZ47" s="42" t="str">
        <f>'Team Grid'!CE47</f>
        <v/>
      </c>
      <c r="DA47" s="42" t="str">
        <f>'Team Grid'!CF47</f>
        <v/>
      </c>
      <c r="DB47" s="42" t="str">
        <f>'Team Grid'!CG47</f>
        <v/>
      </c>
      <c r="DC47" s="42" t="str">
        <f>'Team Grid'!CH47</f>
        <v/>
      </c>
      <c r="DD47" s="42" t="str">
        <f>'Team Grid'!CI47</f>
        <v/>
      </c>
      <c r="DE47" s="42" t="str">
        <f>'Team Grid'!CJ47</f>
        <v/>
      </c>
    </row>
    <row r="48" spans="1:109" ht="17.399999999999999" customHeight="1" x14ac:dyDescent="0.45">
      <c r="A48" s="158"/>
      <c r="B48" s="159"/>
      <c r="C48" s="153"/>
      <c r="D48" s="154"/>
      <c r="E48" s="155"/>
      <c r="F48" s="147"/>
      <c r="G48" s="148"/>
      <c r="H48" s="148"/>
      <c r="I48" s="148"/>
      <c r="J48" s="149"/>
      <c r="K48" s="147"/>
      <c r="L48" s="148"/>
      <c r="M48" s="148"/>
      <c r="N48" s="148"/>
      <c r="O48" s="149"/>
      <c r="P48" s="147"/>
      <c r="Q48" s="148"/>
      <c r="R48" s="148"/>
      <c r="S48" s="148"/>
      <c r="T48" s="149"/>
      <c r="Y48" s="5" t="s">
        <v>101</v>
      </c>
      <c r="Z48" s="5" t="s">
        <v>80</v>
      </c>
      <c r="AA48" s="5" t="s">
        <v>104</v>
      </c>
      <c r="AC48" s="100" t="s">
        <v>101</v>
      </c>
      <c r="AD48" s="101" t="s">
        <v>80</v>
      </c>
      <c r="AE48" s="102" t="s">
        <v>104</v>
      </c>
      <c r="AX48" s="5">
        <f>VLOOKUP($AY$8,Theme_Ranges[],2,0)</f>
        <v>1</v>
      </c>
      <c r="AY48" s="5">
        <f>VLOOKUP($AY$8,Theme_Ranges[],3,0)</f>
        <v>5</v>
      </c>
      <c r="AZ48" s="42">
        <f>'Team Grid'!AW46</f>
        <v>0</v>
      </c>
      <c r="BA48" s="42">
        <f t="shared" si="38"/>
        <v>0</v>
      </c>
      <c r="BB48" s="42">
        <f t="shared" si="39"/>
        <v>0</v>
      </c>
      <c r="BC48" s="42">
        <f t="shared" si="40"/>
        <v>0</v>
      </c>
      <c r="BD48" s="42">
        <f t="shared" si="41"/>
        <v>0</v>
      </c>
      <c r="BE48" s="71"/>
      <c r="BF48" s="42">
        <f t="shared" si="42"/>
        <v>0</v>
      </c>
      <c r="BG48" s="42">
        <f t="shared" si="43"/>
        <v>0</v>
      </c>
      <c r="BH48" s="42">
        <f t="shared" si="44"/>
        <v>0</v>
      </c>
      <c r="BI48" s="42">
        <f t="shared" si="45"/>
        <v>0</v>
      </c>
      <c r="BJ48" s="71"/>
      <c r="BK48" s="5">
        <v>1</v>
      </c>
      <c r="BL48" s="5">
        <v>5</v>
      </c>
      <c r="BM48" s="42">
        <f t="shared" si="30"/>
        <v>0</v>
      </c>
      <c r="BN48" s="42">
        <f t="shared" si="46"/>
        <v>0</v>
      </c>
      <c r="BO48" s="42">
        <f t="shared" si="47"/>
        <v>0</v>
      </c>
      <c r="BP48" s="42">
        <f t="shared" si="48"/>
        <v>0</v>
      </c>
      <c r="BQ48" s="42">
        <f t="shared" si="49"/>
        <v>0</v>
      </c>
      <c r="BR48" s="71"/>
      <c r="BS48" s="42">
        <f t="shared" si="31"/>
        <v>0</v>
      </c>
      <c r="BT48" s="42">
        <f t="shared" si="32"/>
        <v>0</v>
      </c>
      <c r="BU48" s="42">
        <f t="shared" si="33"/>
        <v>0</v>
      </c>
      <c r="BV48" s="42">
        <f t="shared" si="34"/>
        <v>0</v>
      </c>
      <c r="BX48" s="42" t="str">
        <f>'Team Grid'!BC48</f>
        <v/>
      </c>
      <c r="BY48" s="42" t="str">
        <f>'Team Grid'!BD48</f>
        <v/>
      </c>
      <c r="BZ48" s="42" t="str">
        <f>'Team Grid'!BE48</f>
        <v/>
      </c>
      <c r="CA48" s="42" t="str">
        <f>'Team Grid'!BF48</f>
        <v/>
      </c>
      <c r="CB48" s="42" t="str">
        <f>'Team Grid'!BG48</f>
        <v/>
      </c>
      <c r="CC48" s="42" t="str">
        <f>'Team Grid'!BH48</f>
        <v/>
      </c>
      <c r="CD48" s="42" t="str">
        <f>'Team Grid'!BI48</f>
        <v/>
      </c>
      <c r="CE48" s="42" t="str">
        <f>'Team Grid'!BJ48</f>
        <v/>
      </c>
      <c r="CF48" s="42" t="str">
        <f>'Team Grid'!BK48</f>
        <v/>
      </c>
      <c r="CG48" s="42" t="str">
        <f>'Team Grid'!BL48</f>
        <v/>
      </c>
      <c r="CH48" s="42" t="str">
        <f>'Team Grid'!BM48</f>
        <v/>
      </c>
      <c r="CI48" s="42" t="str">
        <f>'Team Grid'!BN48</f>
        <v/>
      </c>
      <c r="CJ48" s="42" t="str">
        <f>'Team Grid'!BO48</f>
        <v/>
      </c>
      <c r="CK48" s="42" t="str">
        <f>'Team Grid'!BP48</f>
        <v/>
      </c>
      <c r="CL48" s="42" t="str">
        <f>'Team Grid'!BQ48</f>
        <v/>
      </c>
      <c r="CM48" s="42" t="str">
        <f>'Team Grid'!BR48</f>
        <v/>
      </c>
      <c r="CN48" s="42" t="str">
        <f>'Team Grid'!BS48</f>
        <v/>
      </c>
      <c r="CO48" s="42" t="str">
        <f>'Team Grid'!BT48</f>
        <v/>
      </c>
      <c r="CP48" s="42" t="str">
        <f>'Team Grid'!BU48</f>
        <v/>
      </c>
      <c r="CQ48" s="42" t="str">
        <f>'Team Grid'!BV48</f>
        <v/>
      </c>
      <c r="CR48" s="42" t="str">
        <f>'Team Grid'!BW48</f>
        <v/>
      </c>
      <c r="CS48" s="42" t="str">
        <f>'Team Grid'!BX48</f>
        <v/>
      </c>
      <c r="CT48" s="42" t="str">
        <f>'Team Grid'!BY48</f>
        <v/>
      </c>
      <c r="CU48" s="42" t="str">
        <f>'Team Grid'!BZ48</f>
        <v/>
      </c>
      <c r="CV48" s="42" t="str">
        <f>'Team Grid'!CA48</f>
        <v/>
      </c>
      <c r="CW48" s="42" t="str">
        <f>'Team Grid'!CB48</f>
        <v/>
      </c>
      <c r="CX48" s="42" t="str">
        <f>'Team Grid'!CC48</f>
        <v/>
      </c>
      <c r="CY48" s="42" t="str">
        <f>'Team Grid'!CD48</f>
        <v/>
      </c>
      <c r="CZ48" s="42" t="str">
        <f>'Team Grid'!CE48</f>
        <v/>
      </c>
      <c r="DA48" s="42" t="str">
        <f>'Team Grid'!CF48</f>
        <v/>
      </c>
      <c r="DB48" s="42" t="str">
        <f>'Team Grid'!CG48</f>
        <v/>
      </c>
      <c r="DC48" s="42" t="str">
        <f>'Team Grid'!CH48</f>
        <v/>
      </c>
      <c r="DD48" s="42" t="str">
        <f>'Team Grid'!CI48</f>
        <v/>
      </c>
      <c r="DE48" s="42" t="str">
        <f>'Team Grid'!CJ48</f>
        <v/>
      </c>
    </row>
    <row r="49" spans="1:109" ht="17.399999999999999" customHeight="1" x14ac:dyDescent="0.45">
      <c r="A49" s="156" t="e">
        <f>AJ36/$BM$7</f>
        <v>#DIV/0!</v>
      </c>
      <c r="B49" s="157"/>
      <c r="C49" s="150" t="str">
        <f>AC50</f>
        <v>Arranger</v>
      </c>
      <c r="D49" s="151"/>
      <c r="E49" s="152"/>
      <c r="F49" s="144" t="str">
        <f>VLOOKUP($C49,'Theme Detail'!$B:$L,9,0)</f>
        <v>flexibility and interactivity</v>
      </c>
      <c r="G49" s="145"/>
      <c r="H49" s="145"/>
      <c r="I49" s="145"/>
      <c r="J49" s="146"/>
      <c r="K49" s="144" t="str">
        <f>VLOOKUP($C49,'Theme Detail'!$B:$L,10,0)</f>
        <v>a dynamic environment</v>
      </c>
      <c r="L49" s="145"/>
      <c r="M49" s="145"/>
      <c r="N49" s="145"/>
      <c r="O49" s="146"/>
      <c r="P49" s="144" t="str">
        <f>VLOOKUP($C49,'Theme Detail'!$B:$L,11,0)</f>
        <v>initiating and managing necessary change</v>
      </c>
      <c r="Q49" s="145"/>
      <c r="R49" s="145"/>
      <c r="S49" s="145"/>
      <c r="T49" s="146"/>
      <c r="Y49" s="87" t="s">
        <v>23</v>
      </c>
      <c r="Z49" s="88" t="s">
        <v>41</v>
      </c>
      <c r="AA49" s="5">
        <f>COUNTIF(INDEX($BX$9:$DE$58,,MATCH(Table8[[#This Row],[Theme]],$BX$6:$DE$6,0)),"&lt;=5")</f>
        <v>0</v>
      </c>
      <c r="AC49" s="103" t="str" cm="1">
        <f t="array" ref="AC49:AE82">_xlfn._xlws.SORT(Table8[],3,-1)</f>
        <v>Achiever</v>
      </c>
      <c r="AD49" s="104" t="str">
        <v>Executing</v>
      </c>
      <c r="AE49" s="105">
        <v>0</v>
      </c>
      <c r="AX49" s="5">
        <f>VLOOKUP($AY$8,Theme_Ranges[],2,0)</f>
        <v>1</v>
      </c>
      <c r="AY49" s="5">
        <f>VLOOKUP($AY$8,Theme_Ranges[],3,0)</f>
        <v>5</v>
      </c>
      <c r="AZ49" s="42">
        <f>'Team Grid'!AW47</f>
        <v>0</v>
      </c>
      <c r="BA49" s="42">
        <f t="shared" si="38"/>
        <v>0</v>
      </c>
      <c r="BB49" s="42">
        <f t="shared" si="39"/>
        <v>0</v>
      </c>
      <c r="BC49" s="42">
        <f t="shared" si="40"/>
        <v>0</v>
      </c>
      <c r="BD49" s="42">
        <f t="shared" si="41"/>
        <v>0</v>
      </c>
      <c r="BE49" s="71"/>
      <c r="BF49" s="42">
        <f t="shared" si="42"/>
        <v>0</v>
      </c>
      <c r="BG49" s="42">
        <f t="shared" si="43"/>
        <v>0</v>
      </c>
      <c r="BH49" s="42">
        <f t="shared" si="44"/>
        <v>0</v>
      </c>
      <c r="BI49" s="42">
        <f t="shared" si="45"/>
        <v>0</v>
      </c>
      <c r="BJ49" s="71"/>
      <c r="BK49" s="5">
        <v>1</v>
      </c>
      <c r="BL49" s="5">
        <v>5</v>
      </c>
      <c r="BM49" s="42">
        <f t="shared" si="30"/>
        <v>0</v>
      </c>
      <c r="BN49" s="42">
        <f t="shared" si="46"/>
        <v>0</v>
      </c>
      <c r="BO49" s="42">
        <f t="shared" si="47"/>
        <v>0</v>
      </c>
      <c r="BP49" s="42">
        <f t="shared" si="48"/>
        <v>0</v>
      </c>
      <c r="BQ49" s="42">
        <f t="shared" si="49"/>
        <v>0</v>
      </c>
      <c r="BR49" s="71"/>
      <c r="BS49" s="42">
        <f t="shared" si="31"/>
        <v>0</v>
      </c>
      <c r="BT49" s="42">
        <f t="shared" si="32"/>
        <v>0</v>
      </c>
      <c r="BU49" s="42">
        <f t="shared" si="33"/>
        <v>0</v>
      </c>
      <c r="BV49" s="42">
        <f t="shared" si="34"/>
        <v>0</v>
      </c>
      <c r="BX49" s="42" t="str">
        <f>'Team Grid'!BC49</f>
        <v/>
      </c>
      <c r="BY49" s="42" t="str">
        <f>'Team Grid'!BD49</f>
        <v/>
      </c>
      <c r="BZ49" s="42" t="str">
        <f>'Team Grid'!BE49</f>
        <v/>
      </c>
      <c r="CA49" s="42" t="str">
        <f>'Team Grid'!BF49</f>
        <v/>
      </c>
      <c r="CB49" s="42" t="str">
        <f>'Team Grid'!BG49</f>
        <v/>
      </c>
      <c r="CC49" s="42" t="str">
        <f>'Team Grid'!BH49</f>
        <v/>
      </c>
      <c r="CD49" s="42" t="str">
        <f>'Team Grid'!BI49</f>
        <v/>
      </c>
      <c r="CE49" s="42" t="str">
        <f>'Team Grid'!BJ49</f>
        <v/>
      </c>
      <c r="CF49" s="42" t="str">
        <f>'Team Grid'!BK49</f>
        <v/>
      </c>
      <c r="CG49" s="42" t="str">
        <f>'Team Grid'!BL49</f>
        <v/>
      </c>
      <c r="CH49" s="42" t="str">
        <f>'Team Grid'!BM49</f>
        <v/>
      </c>
      <c r="CI49" s="42" t="str">
        <f>'Team Grid'!BN49</f>
        <v/>
      </c>
      <c r="CJ49" s="42" t="str">
        <f>'Team Grid'!BO49</f>
        <v/>
      </c>
      <c r="CK49" s="42" t="str">
        <f>'Team Grid'!BP49</f>
        <v/>
      </c>
      <c r="CL49" s="42" t="str">
        <f>'Team Grid'!BQ49</f>
        <v/>
      </c>
      <c r="CM49" s="42" t="str">
        <f>'Team Grid'!BR49</f>
        <v/>
      </c>
      <c r="CN49" s="42" t="str">
        <f>'Team Grid'!BS49</f>
        <v/>
      </c>
      <c r="CO49" s="42" t="str">
        <f>'Team Grid'!BT49</f>
        <v/>
      </c>
      <c r="CP49" s="42" t="str">
        <f>'Team Grid'!BU49</f>
        <v/>
      </c>
      <c r="CQ49" s="42" t="str">
        <f>'Team Grid'!BV49</f>
        <v/>
      </c>
      <c r="CR49" s="42" t="str">
        <f>'Team Grid'!BW49</f>
        <v/>
      </c>
      <c r="CS49" s="42" t="str">
        <f>'Team Grid'!BX49</f>
        <v/>
      </c>
      <c r="CT49" s="42" t="str">
        <f>'Team Grid'!BY49</f>
        <v/>
      </c>
      <c r="CU49" s="42" t="str">
        <f>'Team Grid'!BZ49</f>
        <v/>
      </c>
      <c r="CV49" s="42" t="str">
        <f>'Team Grid'!CA49</f>
        <v/>
      </c>
      <c r="CW49" s="42" t="str">
        <f>'Team Grid'!CB49</f>
        <v/>
      </c>
      <c r="CX49" s="42" t="str">
        <f>'Team Grid'!CC49</f>
        <v/>
      </c>
      <c r="CY49" s="42" t="str">
        <f>'Team Grid'!CD49</f>
        <v/>
      </c>
      <c r="CZ49" s="42" t="str">
        <f>'Team Grid'!CE49</f>
        <v/>
      </c>
      <c r="DA49" s="42" t="str">
        <f>'Team Grid'!CF49</f>
        <v/>
      </c>
      <c r="DB49" s="42" t="str">
        <f>'Team Grid'!CG49</f>
        <v/>
      </c>
      <c r="DC49" s="42" t="str">
        <f>'Team Grid'!CH49</f>
        <v/>
      </c>
      <c r="DD49" s="42" t="str">
        <f>'Team Grid'!CI49</f>
        <v/>
      </c>
      <c r="DE49" s="42" t="str">
        <f>'Team Grid'!CJ49</f>
        <v/>
      </c>
    </row>
    <row r="50" spans="1:109" ht="17.399999999999999" customHeight="1" x14ac:dyDescent="0.45">
      <c r="A50" s="158"/>
      <c r="B50" s="159"/>
      <c r="C50" s="153"/>
      <c r="D50" s="154"/>
      <c r="E50" s="155"/>
      <c r="F50" s="147"/>
      <c r="G50" s="148"/>
      <c r="H50" s="148"/>
      <c r="I50" s="148"/>
      <c r="J50" s="149"/>
      <c r="K50" s="147"/>
      <c r="L50" s="148"/>
      <c r="M50" s="148"/>
      <c r="N50" s="148"/>
      <c r="O50" s="149"/>
      <c r="P50" s="147"/>
      <c r="Q50" s="148"/>
      <c r="R50" s="148"/>
      <c r="S50" s="148"/>
      <c r="T50" s="149"/>
      <c r="Y50" s="87" t="s">
        <v>33</v>
      </c>
      <c r="Z50" s="88" t="s">
        <v>41</v>
      </c>
      <c r="AA50" s="5">
        <f>COUNTIF(INDEX($BX$9:$DE$58,,MATCH(Table8[[#This Row],[Theme]],$BX$6:$DE$6,0)),"&lt;=5")</f>
        <v>0</v>
      </c>
      <c r="AC50" s="106" t="str">
        <v>Arranger</v>
      </c>
      <c r="AD50" s="107" t="str">
        <v>Executing</v>
      </c>
      <c r="AE50" s="108">
        <v>0</v>
      </c>
      <c r="AX50" s="5">
        <f>VLOOKUP($AY$8,Theme_Ranges[],2,0)</f>
        <v>1</v>
      </c>
      <c r="AY50" s="5">
        <f>VLOOKUP($AY$8,Theme_Ranges[],3,0)</f>
        <v>5</v>
      </c>
      <c r="AZ50" s="42">
        <f>'Team Grid'!AW48</f>
        <v>0</v>
      </c>
      <c r="BA50" s="42">
        <f t="shared" si="38"/>
        <v>0</v>
      </c>
      <c r="BB50" s="42">
        <f t="shared" si="39"/>
        <v>0</v>
      </c>
      <c r="BC50" s="42">
        <f t="shared" si="40"/>
        <v>0</v>
      </c>
      <c r="BD50" s="42">
        <f t="shared" si="41"/>
        <v>0</v>
      </c>
      <c r="BE50" s="71"/>
      <c r="BF50" s="42">
        <f t="shared" si="42"/>
        <v>0</v>
      </c>
      <c r="BG50" s="42">
        <f t="shared" si="43"/>
        <v>0</v>
      </c>
      <c r="BH50" s="42">
        <f t="shared" si="44"/>
        <v>0</v>
      </c>
      <c r="BI50" s="42">
        <f t="shared" si="45"/>
        <v>0</v>
      </c>
      <c r="BJ50" s="71"/>
      <c r="BK50" s="5">
        <v>1</v>
      </c>
      <c r="BL50" s="5">
        <v>5</v>
      </c>
      <c r="BM50" s="42">
        <f t="shared" si="30"/>
        <v>0</v>
      </c>
      <c r="BN50" s="42">
        <f t="shared" si="46"/>
        <v>0</v>
      </c>
      <c r="BO50" s="42">
        <f t="shared" si="47"/>
        <v>0</v>
      </c>
      <c r="BP50" s="42">
        <f t="shared" si="48"/>
        <v>0</v>
      </c>
      <c r="BQ50" s="42">
        <f t="shared" si="49"/>
        <v>0</v>
      </c>
      <c r="BR50" s="71"/>
      <c r="BS50" s="42">
        <f t="shared" si="31"/>
        <v>0</v>
      </c>
      <c r="BT50" s="42">
        <f t="shared" si="32"/>
        <v>0</v>
      </c>
      <c r="BU50" s="42">
        <f t="shared" si="33"/>
        <v>0</v>
      </c>
      <c r="BV50" s="42">
        <f t="shared" si="34"/>
        <v>0</v>
      </c>
      <c r="BX50" s="42" t="str">
        <f>'Team Grid'!BC50</f>
        <v/>
      </c>
      <c r="BY50" s="42" t="str">
        <f>'Team Grid'!BD50</f>
        <v/>
      </c>
      <c r="BZ50" s="42" t="str">
        <f>'Team Grid'!BE50</f>
        <v/>
      </c>
      <c r="CA50" s="42" t="str">
        <f>'Team Grid'!BF50</f>
        <v/>
      </c>
      <c r="CB50" s="42" t="str">
        <f>'Team Grid'!BG50</f>
        <v/>
      </c>
      <c r="CC50" s="42" t="str">
        <f>'Team Grid'!BH50</f>
        <v/>
      </c>
      <c r="CD50" s="42" t="str">
        <f>'Team Grid'!BI50</f>
        <v/>
      </c>
      <c r="CE50" s="42" t="str">
        <f>'Team Grid'!BJ50</f>
        <v/>
      </c>
      <c r="CF50" s="42" t="str">
        <f>'Team Grid'!BK50</f>
        <v/>
      </c>
      <c r="CG50" s="42" t="str">
        <f>'Team Grid'!BL50</f>
        <v/>
      </c>
      <c r="CH50" s="42" t="str">
        <f>'Team Grid'!BM50</f>
        <v/>
      </c>
      <c r="CI50" s="42" t="str">
        <f>'Team Grid'!BN50</f>
        <v/>
      </c>
      <c r="CJ50" s="42" t="str">
        <f>'Team Grid'!BO50</f>
        <v/>
      </c>
      <c r="CK50" s="42" t="str">
        <f>'Team Grid'!BP50</f>
        <v/>
      </c>
      <c r="CL50" s="42" t="str">
        <f>'Team Grid'!BQ50</f>
        <v/>
      </c>
      <c r="CM50" s="42" t="str">
        <f>'Team Grid'!BR50</f>
        <v/>
      </c>
      <c r="CN50" s="42" t="str">
        <f>'Team Grid'!BS50</f>
        <v/>
      </c>
      <c r="CO50" s="42" t="str">
        <f>'Team Grid'!BT50</f>
        <v/>
      </c>
      <c r="CP50" s="42" t="str">
        <f>'Team Grid'!BU50</f>
        <v/>
      </c>
      <c r="CQ50" s="42" t="str">
        <f>'Team Grid'!BV50</f>
        <v/>
      </c>
      <c r="CR50" s="42" t="str">
        <f>'Team Grid'!BW50</f>
        <v/>
      </c>
      <c r="CS50" s="42" t="str">
        <f>'Team Grid'!BX50</f>
        <v/>
      </c>
      <c r="CT50" s="42" t="str">
        <f>'Team Grid'!BY50</f>
        <v/>
      </c>
      <c r="CU50" s="42" t="str">
        <f>'Team Grid'!BZ50</f>
        <v/>
      </c>
      <c r="CV50" s="42" t="str">
        <f>'Team Grid'!CA50</f>
        <v/>
      </c>
      <c r="CW50" s="42" t="str">
        <f>'Team Grid'!CB50</f>
        <v/>
      </c>
      <c r="CX50" s="42" t="str">
        <f>'Team Grid'!CC50</f>
        <v/>
      </c>
      <c r="CY50" s="42" t="str">
        <f>'Team Grid'!CD50</f>
        <v/>
      </c>
      <c r="CZ50" s="42" t="str">
        <f>'Team Grid'!CE50</f>
        <v/>
      </c>
      <c r="DA50" s="42" t="str">
        <f>'Team Grid'!CF50</f>
        <v/>
      </c>
      <c r="DB50" s="42" t="str">
        <f>'Team Grid'!CG50</f>
        <v/>
      </c>
      <c r="DC50" s="42" t="str">
        <f>'Team Grid'!CH50</f>
        <v/>
      </c>
      <c r="DD50" s="42" t="str">
        <f>'Team Grid'!CI50</f>
        <v/>
      </c>
      <c r="DE50" s="42" t="str">
        <f>'Team Grid'!CJ50</f>
        <v/>
      </c>
    </row>
    <row r="51" spans="1:109" ht="17.399999999999999" customHeight="1" x14ac:dyDescent="0.45">
      <c r="A51" s="156" t="e">
        <f>AJ35/$BM$7</f>
        <v>#DIV/0!</v>
      </c>
      <c r="B51" s="157"/>
      <c r="C51" s="150" t="str">
        <f>AC51</f>
        <v>Belief</v>
      </c>
      <c r="D51" s="151"/>
      <c r="E51" s="152"/>
      <c r="F51" s="144" t="str">
        <f>VLOOKUP($C51,'Theme Detail'!$B:$L,9,0)</f>
        <v>stability, clarity, conviction</v>
      </c>
      <c r="G51" s="145"/>
      <c r="H51" s="145"/>
      <c r="I51" s="145"/>
      <c r="J51" s="146"/>
      <c r="K51" s="144" t="str">
        <f>VLOOKUP($C51,'Theme Detail'!$B:$L,10,0)</f>
        <v>a cause or purpose for which to live</v>
      </c>
      <c r="L51" s="145"/>
      <c r="M51" s="145"/>
      <c r="N51" s="145"/>
      <c r="O51" s="146"/>
      <c r="P51" s="144" t="str">
        <f>VLOOKUP($C51,'Theme Detail'!$B:$L,11,0)</f>
        <v>altruism</v>
      </c>
      <c r="Q51" s="145"/>
      <c r="R51" s="145"/>
      <c r="S51" s="145"/>
      <c r="T51" s="146"/>
      <c r="Y51" s="87" t="s">
        <v>12</v>
      </c>
      <c r="Z51" s="88" t="s">
        <v>41</v>
      </c>
      <c r="AA51" s="5">
        <f>COUNTIF(INDEX($BX$9:$DE$58,,MATCH(Table8[[#This Row],[Theme]],$BX$6:$DE$6,0)),"&lt;=5")</f>
        <v>0</v>
      </c>
      <c r="AC51" s="103" t="str">
        <v>Belief</v>
      </c>
      <c r="AD51" s="104" t="str">
        <v>Executing</v>
      </c>
      <c r="AE51" s="105">
        <v>0</v>
      </c>
      <c r="AX51" s="5">
        <f>VLOOKUP($AY$8,Theme_Ranges[],2,0)</f>
        <v>1</v>
      </c>
      <c r="AY51" s="5">
        <f>VLOOKUP($AY$8,Theme_Ranges[],3,0)</f>
        <v>5</v>
      </c>
      <c r="AZ51" s="42">
        <f>'Team Grid'!AW49</f>
        <v>0</v>
      </c>
      <c r="BA51" s="42">
        <f t="shared" si="38"/>
        <v>0</v>
      </c>
      <c r="BB51" s="42">
        <f t="shared" si="39"/>
        <v>0</v>
      </c>
      <c r="BC51" s="42">
        <f t="shared" si="40"/>
        <v>0</v>
      </c>
      <c r="BD51" s="42">
        <f t="shared" si="41"/>
        <v>0</v>
      </c>
      <c r="BE51" s="71"/>
      <c r="BF51" s="42">
        <f t="shared" si="42"/>
        <v>0</v>
      </c>
      <c r="BG51" s="42">
        <f t="shared" si="43"/>
        <v>0</v>
      </c>
      <c r="BH51" s="42">
        <f t="shared" si="44"/>
        <v>0</v>
      </c>
      <c r="BI51" s="42">
        <f t="shared" si="45"/>
        <v>0</v>
      </c>
      <c r="BJ51" s="71"/>
      <c r="BK51" s="5">
        <v>1</v>
      </c>
      <c r="BL51" s="5">
        <v>5</v>
      </c>
      <c r="BM51" s="42">
        <f t="shared" si="30"/>
        <v>0</v>
      </c>
      <c r="BN51" s="42">
        <f t="shared" si="46"/>
        <v>0</v>
      </c>
      <c r="BO51" s="42">
        <f t="shared" si="47"/>
        <v>0</v>
      </c>
      <c r="BP51" s="42">
        <f t="shared" si="48"/>
        <v>0</v>
      </c>
      <c r="BQ51" s="42">
        <f t="shared" si="49"/>
        <v>0</v>
      </c>
      <c r="BR51" s="71"/>
      <c r="BS51" s="42">
        <f t="shared" si="31"/>
        <v>0</v>
      </c>
      <c r="BT51" s="42">
        <f t="shared" si="32"/>
        <v>0</v>
      </c>
      <c r="BU51" s="42">
        <f t="shared" si="33"/>
        <v>0</v>
      </c>
      <c r="BV51" s="42">
        <f t="shared" si="34"/>
        <v>0</v>
      </c>
      <c r="BX51" s="42" t="str">
        <f>'Team Grid'!BC51</f>
        <v/>
      </c>
      <c r="BY51" s="42" t="str">
        <f>'Team Grid'!BD51</f>
        <v/>
      </c>
      <c r="BZ51" s="42" t="str">
        <f>'Team Grid'!BE51</f>
        <v/>
      </c>
      <c r="CA51" s="42" t="str">
        <f>'Team Grid'!BF51</f>
        <v/>
      </c>
      <c r="CB51" s="42" t="str">
        <f>'Team Grid'!BG51</f>
        <v/>
      </c>
      <c r="CC51" s="42" t="str">
        <f>'Team Grid'!BH51</f>
        <v/>
      </c>
      <c r="CD51" s="42" t="str">
        <f>'Team Grid'!BI51</f>
        <v/>
      </c>
      <c r="CE51" s="42" t="str">
        <f>'Team Grid'!BJ51</f>
        <v/>
      </c>
      <c r="CF51" s="42" t="str">
        <f>'Team Grid'!BK51</f>
        <v/>
      </c>
      <c r="CG51" s="42" t="str">
        <f>'Team Grid'!BL51</f>
        <v/>
      </c>
      <c r="CH51" s="42" t="str">
        <f>'Team Grid'!BM51</f>
        <v/>
      </c>
      <c r="CI51" s="42" t="str">
        <f>'Team Grid'!BN51</f>
        <v/>
      </c>
      <c r="CJ51" s="42" t="str">
        <f>'Team Grid'!BO51</f>
        <v/>
      </c>
      <c r="CK51" s="42" t="str">
        <f>'Team Grid'!BP51</f>
        <v/>
      </c>
      <c r="CL51" s="42" t="str">
        <f>'Team Grid'!BQ51</f>
        <v/>
      </c>
      <c r="CM51" s="42" t="str">
        <f>'Team Grid'!BR51</f>
        <v/>
      </c>
      <c r="CN51" s="42" t="str">
        <f>'Team Grid'!BS51</f>
        <v/>
      </c>
      <c r="CO51" s="42" t="str">
        <f>'Team Grid'!BT51</f>
        <v/>
      </c>
      <c r="CP51" s="42" t="str">
        <f>'Team Grid'!BU51</f>
        <v/>
      </c>
      <c r="CQ51" s="42" t="str">
        <f>'Team Grid'!BV51</f>
        <v/>
      </c>
      <c r="CR51" s="42" t="str">
        <f>'Team Grid'!BW51</f>
        <v/>
      </c>
      <c r="CS51" s="42" t="str">
        <f>'Team Grid'!BX51</f>
        <v/>
      </c>
      <c r="CT51" s="42" t="str">
        <f>'Team Grid'!BY51</f>
        <v/>
      </c>
      <c r="CU51" s="42" t="str">
        <f>'Team Grid'!BZ51</f>
        <v/>
      </c>
      <c r="CV51" s="42" t="str">
        <f>'Team Grid'!CA51</f>
        <v/>
      </c>
      <c r="CW51" s="42" t="str">
        <f>'Team Grid'!CB51</f>
        <v/>
      </c>
      <c r="CX51" s="42" t="str">
        <f>'Team Grid'!CC51</f>
        <v/>
      </c>
      <c r="CY51" s="42" t="str">
        <f>'Team Grid'!CD51</f>
        <v/>
      </c>
      <c r="CZ51" s="42" t="str">
        <f>'Team Grid'!CE51</f>
        <v/>
      </c>
      <c r="DA51" s="42" t="str">
        <f>'Team Grid'!CF51</f>
        <v/>
      </c>
      <c r="DB51" s="42" t="str">
        <f>'Team Grid'!CG51</f>
        <v/>
      </c>
      <c r="DC51" s="42" t="str">
        <f>'Team Grid'!CH51</f>
        <v/>
      </c>
      <c r="DD51" s="42" t="str">
        <f>'Team Grid'!CI51</f>
        <v/>
      </c>
      <c r="DE51" s="42" t="str">
        <f>'Team Grid'!CJ51</f>
        <v/>
      </c>
    </row>
    <row r="52" spans="1:109" ht="17.399999999999999" customHeight="1" x14ac:dyDescent="0.45">
      <c r="A52" s="158"/>
      <c r="B52" s="159"/>
      <c r="C52" s="153"/>
      <c r="D52" s="154"/>
      <c r="E52" s="155"/>
      <c r="F52" s="147"/>
      <c r="G52" s="148"/>
      <c r="H52" s="148"/>
      <c r="I52" s="148"/>
      <c r="J52" s="149"/>
      <c r="K52" s="147"/>
      <c r="L52" s="148"/>
      <c r="M52" s="148"/>
      <c r="N52" s="148"/>
      <c r="O52" s="149"/>
      <c r="P52" s="147"/>
      <c r="Q52" s="148"/>
      <c r="R52" s="148"/>
      <c r="S52" s="148"/>
      <c r="T52" s="149"/>
      <c r="Y52" s="87" t="s">
        <v>37</v>
      </c>
      <c r="Z52" s="88" t="s">
        <v>41</v>
      </c>
      <c r="AA52" s="5">
        <f>COUNTIF(INDEX($BX$9:$DE$58,,MATCH(Table8[[#This Row],[Theme]],$BX$6:$DE$6,0)),"&lt;=5")</f>
        <v>0</v>
      </c>
      <c r="AC52" s="106" t="str">
        <v>Consistency</v>
      </c>
      <c r="AD52" s="107" t="str">
        <v>Executing</v>
      </c>
      <c r="AE52" s="108">
        <v>0</v>
      </c>
      <c r="AX52" s="5">
        <f>VLOOKUP($AY$8,Theme_Ranges[],2,0)</f>
        <v>1</v>
      </c>
      <c r="AY52" s="5">
        <f>VLOOKUP($AY$8,Theme_Ranges[],3,0)</f>
        <v>5</v>
      </c>
      <c r="AZ52" s="42">
        <f>'Team Grid'!AW50</f>
        <v>0</v>
      </c>
      <c r="BA52" s="42">
        <f t="shared" si="38"/>
        <v>0</v>
      </c>
      <c r="BB52" s="42">
        <f t="shared" si="39"/>
        <v>0</v>
      </c>
      <c r="BC52" s="42">
        <f t="shared" si="40"/>
        <v>0</v>
      </c>
      <c r="BD52" s="42">
        <f t="shared" si="41"/>
        <v>0</v>
      </c>
      <c r="BE52" s="71"/>
      <c r="BF52" s="42">
        <f t="shared" si="42"/>
        <v>0</v>
      </c>
      <c r="BG52" s="42">
        <f t="shared" si="43"/>
        <v>0</v>
      </c>
      <c r="BH52" s="42">
        <f t="shared" si="44"/>
        <v>0</v>
      </c>
      <c r="BI52" s="42">
        <f t="shared" si="45"/>
        <v>0</v>
      </c>
      <c r="BJ52" s="71"/>
      <c r="BK52" s="5">
        <v>1</v>
      </c>
      <c r="BL52" s="5">
        <v>5</v>
      </c>
      <c r="BM52" s="42">
        <f t="shared" si="30"/>
        <v>0</v>
      </c>
      <c r="BN52" s="42">
        <f t="shared" si="46"/>
        <v>0</v>
      </c>
      <c r="BO52" s="42">
        <f t="shared" si="47"/>
        <v>0</v>
      </c>
      <c r="BP52" s="42">
        <f t="shared" si="48"/>
        <v>0</v>
      </c>
      <c r="BQ52" s="42">
        <f t="shared" si="49"/>
        <v>0</v>
      </c>
      <c r="BR52" s="71"/>
      <c r="BS52" s="42">
        <f t="shared" si="31"/>
        <v>0</v>
      </c>
      <c r="BT52" s="42">
        <f t="shared" si="32"/>
        <v>0</v>
      </c>
      <c r="BU52" s="42">
        <f t="shared" si="33"/>
        <v>0</v>
      </c>
      <c r="BV52" s="42">
        <f t="shared" si="34"/>
        <v>0</v>
      </c>
      <c r="BX52" s="42" t="str">
        <f>'Team Grid'!BC52</f>
        <v/>
      </c>
      <c r="BY52" s="42" t="str">
        <f>'Team Grid'!BD52</f>
        <v/>
      </c>
      <c r="BZ52" s="42" t="str">
        <f>'Team Grid'!BE52</f>
        <v/>
      </c>
      <c r="CA52" s="42" t="str">
        <f>'Team Grid'!BF52</f>
        <v/>
      </c>
      <c r="CB52" s="42" t="str">
        <f>'Team Grid'!BG52</f>
        <v/>
      </c>
      <c r="CC52" s="42" t="str">
        <f>'Team Grid'!BH52</f>
        <v/>
      </c>
      <c r="CD52" s="42" t="str">
        <f>'Team Grid'!BI52</f>
        <v/>
      </c>
      <c r="CE52" s="42" t="str">
        <f>'Team Grid'!BJ52</f>
        <v/>
      </c>
      <c r="CF52" s="42" t="str">
        <f>'Team Grid'!BK52</f>
        <v/>
      </c>
      <c r="CG52" s="42" t="str">
        <f>'Team Grid'!BL52</f>
        <v/>
      </c>
      <c r="CH52" s="42" t="str">
        <f>'Team Grid'!BM52</f>
        <v/>
      </c>
      <c r="CI52" s="42" t="str">
        <f>'Team Grid'!BN52</f>
        <v/>
      </c>
      <c r="CJ52" s="42" t="str">
        <f>'Team Grid'!BO52</f>
        <v/>
      </c>
      <c r="CK52" s="42" t="str">
        <f>'Team Grid'!BP52</f>
        <v/>
      </c>
      <c r="CL52" s="42" t="str">
        <f>'Team Grid'!BQ52</f>
        <v/>
      </c>
      <c r="CM52" s="42" t="str">
        <f>'Team Grid'!BR52</f>
        <v/>
      </c>
      <c r="CN52" s="42" t="str">
        <f>'Team Grid'!BS52</f>
        <v/>
      </c>
      <c r="CO52" s="42" t="str">
        <f>'Team Grid'!BT52</f>
        <v/>
      </c>
      <c r="CP52" s="42" t="str">
        <f>'Team Grid'!BU52</f>
        <v/>
      </c>
      <c r="CQ52" s="42" t="str">
        <f>'Team Grid'!BV52</f>
        <v/>
      </c>
      <c r="CR52" s="42" t="str">
        <f>'Team Grid'!BW52</f>
        <v/>
      </c>
      <c r="CS52" s="42" t="str">
        <f>'Team Grid'!BX52</f>
        <v/>
      </c>
      <c r="CT52" s="42" t="str">
        <f>'Team Grid'!BY52</f>
        <v/>
      </c>
      <c r="CU52" s="42" t="str">
        <f>'Team Grid'!BZ52</f>
        <v/>
      </c>
      <c r="CV52" s="42" t="str">
        <f>'Team Grid'!CA52</f>
        <v/>
      </c>
      <c r="CW52" s="42" t="str">
        <f>'Team Grid'!CB52</f>
        <v/>
      </c>
      <c r="CX52" s="42" t="str">
        <f>'Team Grid'!CC52</f>
        <v/>
      </c>
      <c r="CY52" s="42" t="str">
        <f>'Team Grid'!CD52</f>
        <v/>
      </c>
      <c r="CZ52" s="42" t="str">
        <f>'Team Grid'!CE52</f>
        <v/>
      </c>
      <c r="DA52" s="42" t="str">
        <f>'Team Grid'!CF52</f>
        <v/>
      </c>
      <c r="DB52" s="42" t="str">
        <f>'Team Grid'!CG52</f>
        <v/>
      </c>
      <c r="DC52" s="42" t="str">
        <f>'Team Grid'!CH52</f>
        <v/>
      </c>
      <c r="DD52" s="42" t="str">
        <f>'Team Grid'!CI52</f>
        <v/>
      </c>
      <c r="DE52" s="42" t="str">
        <f>'Team Grid'!CJ52</f>
        <v/>
      </c>
    </row>
    <row r="53" spans="1:109" ht="17.399999999999999" customHeight="1" x14ac:dyDescent="0.45">
      <c r="A53" s="156" t="e">
        <f>AJ34/$BM$7</f>
        <v>#DIV/0!</v>
      </c>
      <c r="B53" s="157"/>
      <c r="C53" s="150" t="str">
        <f>AC52</f>
        <v>Consistency</v>
      </c>
      <c r="D53" s="151"/>
      <c r="E53" s="152"/>
      <c r="F53" s="144" t="str">
        <f>VLOOKUP($C53,'Theme Detail'!$B:$L,9,0)</f>
        <v>rules and policies that promote cultural predictability</v>
      </c>
      <c r="G53" s="145"/>
      <c r="H53" s="145"/>
      <c r="I53" s="145"/>
      <c r="J53" s="146"/>
      <c r="K53" s="144" t="str">
        <f>VLOOKUP($C53,'Theme Detail'!$B:$L,10,0)</f>
        <v>standard operating procedures</v>
      </c>
      <c r="L53" s="145"/>
      <c r="M53" s="145"/>
      <c r="N53" s="145"/>
      <c r="O53" s="146"/>
      <c r="P53" s="144" t="str">
        <f>VLOOKUP($C53,'Theme Detail'!$B:$L,11,0)</f>
        <v>repeating things in the exact same way</v>
      </c>
      <c r="Q53" s="145"/>
      <c r="R53" s="145"/>
      <c r="S53" s="145"/>
      <c r="T53" s="146"/>
      <c r="Y53" s="87" t="s">
        <v>30</v>
      </c>
      <c r="Z53" s="88" t="s">
        <v>41</v>
      </c>
      <c r="AA53" s="5">
        <f>COUNTIF(INDEX($BX$9:$DE$58,,MATCH(Table8[[#This Row],[Theme]],$BX$6:$DE$6,0)),"&lt;=5")</f>
        <v>0</v>
      </c>
      <c r="AC53" s="103" t="str">
        <v>Deliberative</v>
      </c>
      <c r="AD53" s="104" t="str">
        <v>Executing</v>
      </c>
      <c r="AE53" s="105">
        <v>0</v>
      </c>
      <c r="AX53" s="5">
        <f>VLOOKUP($AY$8,Theme_Ranges[],2,0)</f>
        <v>1</v>
      </c>
      <c r="AY53" s="5">
        <f>VLOOKUP($AY$8,Theme_Ranges[],3,0)</f>
        <v>5</v>
      </c>
      <c r="AZ53" s="42">
        <f>'Team Grid'!AW51</f>
        <v>0</v>
      </c>
      <c r="BA53" s="42">
        <f t="shared" si="38"/>
        <v>0</v>
      </c>
      <c r="BB53" s="42">
        <f t="shared" si="39"/>
        <v>0</v>
      </c>
      <c r="BC53" s="42">
        <f t="shared" si="40"/>
        <v>0</v>
      </c>
      <c r="BD53" s="42">
        <f t="shared" si="41"/>
        <v>0</v>
      </c>
      <c r="BE53" s="71"/>
      <c r="BF53" s="42">
        <f t="shared" si="42"/>
        <v>0</v>
      </c>
      <c r="BG53" s="42">
        <f t="shared" si="43"/>
        <v>0</v>
      </c>
      <c r="BH53" s="42">
        <f t="shared" si="44"/>
        <v>0</v>
      </c>
      <c r="BI53" s="42">
        <f t="shared" si="45"/>
        <v>0</v>
      </c>
      <c r="BJ53" s="71"/>
      <c r="BK53" s="5">
        <v>1</v>
      </c>
      <c r="BL53" s="5">
        <v>5</v>
      </c>
      <c r="BM53" s="42">
        <f t="shared" si="30"/>
        <v>0</v>
      </c>
      <c r="BN53" s="42">
        <f t="shared" si="46"/>
        <v>0</v>
      </c>
      <c r="BO53" s="42">
        <f t="shared" si="47"/>
        <v>0</v>
      </c>
      <c r="BP53" s="42">
        <f t="shared" si="48"/>
        <v>0</v>
      </c>
      <c r="BQ53" s="42">
        <f t="shared" si="49"/>
        <v>0</v>
      </c>
      <c r="BR53" s="71"/>
      <c r="BS53" s="42">
        <f t="shared" si="31"/>
        <v>0</v>
      </c>
      <c r="BT53" s="42">
        <f t="shared" si="32"/>
        <v>0</v>
      </c>
      <c r="BU53" s="42">
        <f t="shared" si="33"/>
        <v>0</v>
      </c>
      <c r="BV53" s="42">
        <f t="shared" si="34"/>
        <v>0</v>
      </c>
      <c r="BX53" s="42" t="str">
        <f>'Team Grid'!BC53</f>
        <v/>
      </c>
      <c r="BY53" s="42" t="str">
        <f>'Team Grid'!BD53</f>
        <v/>
      </c>
      <c r="BZ53" s="42" t="str">
        <f>'Team Grid'!BE53</f>
        <v/>
      </c>
      <c r="CA53" s="42" t="str">
        <f>'Team Grid'!BF53</f>
        <v/>
      </c>
      <c r="CB53" s="42" t="str">
        <f>'Team Grid'!BG53</f>
        <v/>
      </c>
      <c r="CC53" s="42" t="str">
        <f>'Team Grid'!BH53</f>
        <v/>
      </c>
      <c r="CD53" s="42" t="str">
        <f>'Team Grid'!BI53</f>
        <v/>
      </c>
      <c r="CE53" s="42" t="str">
        <f>'Team Grid'!BJ53</f>
        <v/>
      </c>
      <c r="CF53" s="42" t="str">
        <f>'Team Grid'!BK53</f>
        <v/>
      </c>
      <c r="CG53" s="42" t="str">
        <f>'Team Grid'!BL53</f>
        <v/>
      </c>
      <c r="CH53" s="42" t="str">
        <f>'Team Grid'!BM53</f>
        <v/>
      </c>
      <c r="CI53" s="42" t="str">
        <f>'Team Grid'!BN53</f>
        <v/>
      </c>
      <c r="CJ53" s="42" t="str">
        <f>'Team Grid'!BO53</f>
        <v/>
      </c>
      <c r="CK53" s="42" t="str">
        <f>'Team Grid'!BP53</f>
        <v/>
      </c>
      <c r="CL53" s="42" t="str">
        <f>'Team Grid'!BQ53</f>
        <v/>
      </c>
      <c r="CM53" s="42" t="str">
        <f>'Team Grid'!BR53</f>
        <v/>
      </c>
      <c r="CN53" s="42" t="str">
        <f>'Team Grid'!BS53</f>
        <v/>
      </c>
      <c r="CO53" s="42" t="str">
        <f>'Team Grid'!BT53</f>
        <v/>
      </c>
      <c r="CP53" s="42" t="str">
        <f>'Team Grid'!BU53</f>
        <v/>
      </c>
      <c r="CQ53" s="42" t="str">
        <f>'Team Grid'!BV53</f>
        <v/>
      </c>
      <c r="CR53" s="42" t="str">
        <f>'Team Grid'!BW53</f>
        <v/>
      </c>
      <c r="CS53" s="42" t="str">
        <f>'Team Grid'!BX53</f>
        <v/>
      </c>
      <c r="CT53" s="42" t="str">
        <f>'Team Grid'!BY53</f>
        <v/>
      </c>
      <c r="CU53" s="42" t="str">
        <f>'Team Grid'!BZ53</f>
        <v/>
      </c>
      <c r="CV53" s="42" t="str">
        <f>'Team Grid'!CA53</f>
        <v/>
      </c>
      <c r="CW53" s="42" t="str">
        <f>'Team Grid'!CB53</f>
        <v/>
      </c>
      <c r="CX53" s="42" t="str">
        <f>'Team Grid'!CC53</f>
        <v/>
      </c>
      <c r="CY53" s="42" t="str">
        <f>'Team Grid'!CD53</f>
        <v/>
      </c>
      <c r="CZ53" s="42" t="str">
        <f>'Team Grid'!CE53</f>
        <v/>
      </c>
      <c r="DA53" s="42" t="str">
        <f>'Team Grid'!CF53</f>
        <v/>
      </c>
      <c r="DB53" s="42" t="str">
        <f>'Team Grid'!CG53</f>
        <v/>
      </c>
      <c r="DC53" s="42" t="str">
        <f>'Team Grid'!CH53</f>
        <v/>
      </c>
      <c r="DD53" s="42" t="str">
        <f>'Team Grid'!CI53</f>
        <v/>
      </c>
      <c r="DE53" s="42" t="str">
        <f>'Team Grid'!CJ53</f>
        <v/>
      </c>
    </row>
    <row r="54" spans="1:109" ht="17.399999999999999" customHeight="1" x14ac:dyDescent="0.45">
      <c r="A54" s="158"/>
      <c r="B54" s="159"/>
      <c r="C54" s="153"/>
      <c r="D54" s="154"/>
      <c r="E54" s="155"/>
      <c r="F54" s="147"/>
      <c r="G54" s="148"/>
      <c r="H54" s="148"/>
      <c r="I54" s="148"/>
      <c r="J54" s="149"/>
      <c r="K54" s="147"/>
      <c r="L54" s="148"/>
      <c r="M54" s="148"/>
      <c r="N54" s="148"/>
      <c r="O54" s="149"/>
      <c r="P54" s="147"/>
      <c r="Q54" s="148"/>
      <c r="R54" s="148"/>
      <c r="S54" s="148"/>
      <c r="T54" s="149"/>
      <c r="Y54" s="87" t="s">
        <v>16</v>
      </c>
      <c r="Z54" s="88" t="s">
        <v>41</v>
      </c>
      <c r="AA54" s="5">
        <f>COUNTIF(INDEX($BX$9:$DE$58,,MATCH(Table8[[#This Row],[Theme]],$BX$6:$DE$6,0)),"&lt;=5")</f>
        <v>0</v>
      </c>
      <c r="AC54" s="106" t="str">
        <v>Discipline</v>
      </c>
      <c r="AD54" s="107" t="str">
        <v>Executing</v>
      </c>
      <c r="AE54" s="108">
        <v>0</v>
      </c>
      <c r="AX54" s="5">
        <f>VLOOKUP($AY$8,Theme_Ranges[],2,0)</f>
        <v>1</v>
      </c>
      <c r="AY54" s="5">
        <f>VLOOKUP($AY$8,Theme_Ranges[],3,0)</f>
        <v>5</v>
      </c>
      <c r="AZ54" s="42">
        <f>'Team Grid'!AW52</f>
        <v>0</v>
      </c>
      <c r="BA54" s="42">
        <f t="shared" si="38"/>
        <v>0</v>
      </c>
      <c r="BB54" s="42">
        <f t="shared" si="39"/>
        <v>0</v>
      </c>
      <c r="BC54" s="42">
        <f t="shared" si="40"/>
        <v>0</v>
      </c>
      <c r="BD54" s="42">
        <f t="shared" si="41"/>
        <v>0</v>
      </c>
      <c r="BE54" s="71"/>
      <c r="BF54" s="42">
        <f t="shared" si="42"/>
        <v>0</v>
      </c>
      <c r="BG54" s="42">
        <f t="shared" si="43"/>
        <v>0</v>
      </c>
      <c r="BH54" s="42">
        <f t="shared" si="44"/>
        <v>0</v>
      </c>
      <c r="BI54" s="42">
        <f t="shared" si="45"/>
        <v>0</v>
      </c>
      <c r="BJ54" s="71"/>
      <c r="BK54" s="5">
        <v>1</v>
      </c>
      <c r="BL54" s="5">
        <v>5</v>
      </c>
      <c r="BM54" s="42">
        <f t="shared" si="30"/>
        <v>0</v>
      </c>
      <c r="BN54" s="42">
        <f t="shared" si="46"/>
        <v>0</v>
      </c>
      <c r="BO54" s="42">
        <f t="shared" si="47"/>
        <v>0</v>
      </c>
      <c r="BP54" s="42">
        <f t="shared" si="48"/>
        <v>0</v>
      </c>
      <c r="BQ54" s="42">
        <f t="shared" si="49"/>
        <v>0</v>
      </c>
      <c r="BR54" s="71"/>
      <c r="BS54" s="42">
        <f t="shared" si="31"/>
        <v>0</v>
      </c>
      <c r="BT54" s="42">
        <f t="shared" si="32"/>
        <v>0</v>
      </c>
      <c r="BU54" s="42">
        <f t="shared" si="33"/>
        <v>0</v>
      </c>
      <c r="BV54" s="42">
        <f t="shared" si="34"/>
        <v>0</v>
      </c>
      <c r="BX54" s="42" t="str">
        <f>'Team Grid'!BC54</f>
        <v/>
      </c>
      <c r="BY54" s="42" t="str">
        <f>'Team Grid'!BD54</f>
        <v/>
      </c>
      <c r="BZ54" s="42" t="str">
        <f>'Team Grid'!BE54</f>
        <v/>
      </c>
      <c r="CA54" s="42" t="str">
        <f>'Team Grid'!BF54</f>
        <v/>
      </c>
      <c r="CB54" s="42" t="str">
        <f>'Team Grid'!BG54</f>
        <v/>
      </c>
      <c r="CC54" s="42" t="str">
        <f>'Team Grid'!BH54</f>
        <v/>
      </c>
      <c r="CD54" s="42" t="str">
        <f>'Team Grid'!BI54</f>
        <v/>
      </c>
      <c r="CE54" s="42" t="str">
        <f>'Team Grid'!BJ54</f>
        <v/>
      </c>
      <c r="CF54" s="42" t="str">
        <f>'Team Grid'!BK54</f>
        <v/>
      </c>
      <c r="CG54" s="42" t="str">
        <f>'Team Grid'!BL54</f>
        <v/>
      </c>
      <c r="CH54" s="42" t="str">
        <f>'Team Grid'!BM54</f>
        <v/>
      </c>
      <c r="CI54" s="42" t="str">
        <f>'Team Grid'!BN54</f>
        <v/>
      </c>
      <c r="CJ54" s="42" t="str">
        <f>'Team Grid'!BO54</f>
        <v/>
      </c>
      <c r="CK54" s="42" t="str">
        <f>'Team Grid'!BP54</f>
        <v/>
      </c>
      <c r="CL54" s="42" t="str">
        <f>'Team Grid'!BQ54</f>
        <v/>
      </c>
      <c r="CM54" s="42" t="str">
        <f>'Team Grid'!BR54</f>
        <v/>
      </c>
      <c r="CN54" s="42" t="str">
        <f>'Team Grid'!BS54</f>
        <v/>
      </c>
      <c r="CO54" s="42" t="str">
        <f>'Team Grid'!BT54</f>
        <v/>
      </c>
      <c r="CP54" s="42" t="str">
        <f>'Team Grid'!BU54</f>
        <v/>
      </c>
      <c r="CQ54" s="42" t="str">
        <f>'Team Grid'!BV54</f>
        <v/>
      </c>
      <c r="CR54" s="42" t="str">
        <f>'Team Grid'!BW54</f>
        <v/>
      </c>
      <c r="CS54" s="42" t="str">
        <f>'Team Grid'!BX54</f>
        <v/>
      </c>
      <c r="CT54" s="42" t="str">
        <f>'Team Grid'!BY54</f>
        <v/>
      </c>
      <c r="CU54" s="42" t="str">
        <f>'Team Grid'!BZ54</f>
        <v/>
      </c>
      <c r="CV54" s="42" t="str">
        <f>'Team Grid'!CA54</f>
        <v/>
      </c>
      <c r="CW54" s="42" t="str">
        <f>'Team Grid'!CB54</f>
        <v/>
      </c>
      <c r="CX54" s="42" t="str">
        <f>'Team Grid'!CC54</f>
        <v/>
      </c>
      <c r="CY54" s="42" t="str">
        <f>'Team Grid'!CD54</f>
        <v/>
      </c>
      <c r="CZ54" s="42" t="str">
        <f>'Team Grid'!CE54</f>
        <v/>
      </c>
      <c r="DA54" s="42" t="str">
        <f>'Team Grid'!CF54</f>
        <v/>
      </c>
      <c r="DB54" s="42" t="str">
        <f>'Team Grid'!CG54</f>
        <v/>
      </c>
      <c r="DC54" s="42" t="str">
        <f>'Team Grid'!CH54</f>
        <v/>
      </c>
      <c r="DD54" s="42" t="str">
        <f>'Team Grid'!CI54</f>
        <v/>
      </c>
      <c r="DE54" s="42" t="str">
        <f>'Team Grid'!CJ54</f>
        <v/>
      </c>
    </row>
    <row r="55" spans="1:109" ht="17.399999999999999" customHeight="1" x14ac:dyDescent="0.45">
      <c r="A55" s="156" t="e">
        <f>AJ33/$BM$7</f>
        <v>#DIV/0!</v>
      </c>
      <c r="B55" s="157"/>
      <c r="C55" s="150" t="str">
        <f>AC53</f>
        <v>Deliberative</v>
      </c>
      <c r="D55" s="151"/>
      <c r="E55" s="152"/>
      <c r="F55" s="144" t="str">
        <f>VLOOKUP($C55,'Theme Detail'!$B:$L,9,0)</f>
        <v>a thorough and conscientious approach</v>
      </c>
      <c r="G55" s="145"/>
      <c r="H55" s="145"/>
      <c r="I55" s="145"/>
      <c r="J55" s="146"/>
      <c r="K55" s="144" t="str">
        <f>VLOOKUP($C55,'Theme Detail'!$B:$L,10,0)</f>
        <v>time to listen and think before being expected to speak</v>
      </c>
      <c r="L55" s="145"/>
      <c r="M55" s="145"/>
      <c r="N55" s="145"/>
      <c r="O55" s="146"/>
      <c r="P55" s="144" t="str">
        <f>VLOOKUP($C55,'Theme Detail'!$B:$L,11,0)</f>
        <v>restraint and caution in the face of risk</v>
      </c>
      <c r="Q55" s="145"/>
      <c r="R55" s="145"/>
      <c r="S55" s="145"/>
      <c r="T55" s="146"/>
      <c r="Y55" s="87" t="s">
        <v>27</v>
      </c>
      <c r="Z55" s="88" t="s">
        <v>41</v>
      </c>
      <c r="AA55" s="5">
        <f>COUNTIF(INDEX($BX$9:$DE$58,,MATCH(Table8[[#This Row],[Theme]],$BX$6:$DE$6,0)),"&lt;=5")</f>
        <v>0</v>
      </c>
      <c r="AC55" s="103" t="str">
        <v>Focus</v>
      </c>
      <c r="AD55" s="104" t="str">
        <v>Executing</v>
      </c>
      <c r="AE55" s="105">
        <v>0</v>
      </c>
      <c r="AX55" s="5">
        <f>VLOOKUP($AY$8,Theme_Ranges[],2,0)</f>
        <v>1</v>
      </c>
      <c r="AY55" s="5">
        <f>VLOOKUP($AY$8,Theme_Ranges[],3,0)</f>
        <v>5</v>
      </c>
      <c r="AZ55" s="42">
        <f>'Team Grid'!AW53</f>
        <v>0</v>
      </c>
      <c r="BA55" s="42">
        <f t="shared" si="38"/>
        <v>0</v>
      </c>
      <c r="BB55" s="42">
        <f t="shared" si="39"/>
        <v>0</v>
      </c>
      <c r="BC55" s="42">
        <f t="shared" si="40"/>
        <v>0</v>
      </c>
      <c r="BD55" s="42">
        <f t="shared" si="41"/>
        <v>0</v>
      </c>
      <c r="BE55" s="71"/>
      <c r="BF55" s="42">
        <f t="shared" si="42"/>
        <v>0</v>
      </c>
      <c r="BG55" s="42">
        <f t="shared" si="43"/>
        <v>0</v>
      </c>
      <c r="BH55" s="42">
        <f t="shared" si="44"/>
        <v>0</v>
      </c>
      <c r="BI55" s="42">
        <f t="shared" si="45"/>
        <v>0</v>
      </c>
      <c r="BJ55" s="71"/>
      <c r="BK55" s="5">
        <v>1</v>
      </c>
      <c r="BL55" s="5">
        <v>5</v>
      </c>
      <c r="BM55" s="42">
        <f t="shared" si="30"/>
        <v>0</v>
      </c>
      <c r="BN55" s="42">
        <f t="shared" si="46"/>
        <v>0</v>
      </c>
      <c r="BO55" s="42">
        <f t="shared" si="47"/>
        <v>0</v>
      </c>
      <c r="BP55" s="42">
        <f t="shared" si="48"/>
        <v>0</v>
      </c>
      <c r="BQ55" s="42">
        <f t="shared" si="49"/>
        <v>0</v>
      </c>
      <c r="BR55" s="71"/>
      <c r="BS55" s="42">
        <f t="shared" si="31"/>
        <v>0</v>
      </c>
      <c r="BT55" s="42">
        <f t="shared" si="32"/>
        <v>0</v>
      </c>
      <c r="BU55" s="42">
        <f t="shared" si="33"/>
        <v>0</v>
      </c>
      <c r="BV55" s="42">
        <f t="shared" si="34"/>
        <v>0</v>
      </c>
      <c r="BX55" s="42" t="str">
        <f>'Team Grid'!BC55</f>
        <v/>
      </c>
      <c r="BY55" s="42" t="str">
        <f>'Team Grid'!BD55</f>
        <v/>
      </c>
      <c r="BZ55" s="42" t="str">
        <f>'Team Grid'!BE55</f>
        <v/>
      </c>
      <c r="CA55" s="42" t="str">
        <f>'Team Grid'!BF55</f>
        <v/>
      </c>
      <c r="CB55" s="42" t="str">
        <f>'Team Grid'!BG55</f>
        <v/>
      </c>
      <c r="CC55" s="42" t="str">
        <f>'Team Grid'!BH55</f>
        <v/>
      </c>
      <c r="CD55" s="42" t="str">
        <f>'Team Grid'!BI55</f>
        <v/>
      </c>
      <c r="CE55" s="42" t="str">
        <f>'Team Grid'!BJ55</f>
        <v/>
      </c>
      <c r="CF55" s="42" t="str">
        <f>'Team Grid'!BK55</f>
        <v/>
      </c>
      <c r="CG55" s="42" t="str">
        <f>'Team Grid'!BL55</f>
        <v/>
      </c>
      <c r="CH55" s="42" t="str">
        <f>'Team Grid'!BM55</f>
        <v/>
      </c>
      <c r="CI55" s="42" t="str">
        <f>'Team Grid'!BN55</f>
        <v/>
      </c>
      <c r="CJ55" s="42" t="str">
        <f>'Team Grid'!BO55</f>
        <v/>
      </c>
      <c r="CK55" s="42" t="str">
        <f>'Team Grid'!BP55</f>
        <v/>
      </c>
      <c r="CL55" s="42" t="str">
        <f>'Team Grid'!BQ55</f>
        <v/>
      </c>
      <c r="CM55" s="42" t="str">
        <f>'Team Grid'!BR55</f>
        <v/>
      </c>
      <c r="CN55" s="42" t="str">
        <f>'Team Grid'!BS55</f>
        <v/>
      </c>
      <c r="CO55" s="42" t="str">
        <f>'Team Grid'!BT55</f>
        <v/>
      </c>
      <c r="CP55" s="42" t="str">
        <f>'Team Grid'!BU55</f>
        <v/>
      </c>
      <c r="CQ55" s="42" t="str">
        <f>'Team Grid'!BV55</f>
        <v/>
      </c>
      <c r="CR55" s="42" t="str">
        <f>'Team Grid'!BW55</f>
        <v/>
      </c>
      <c r="CS55" s="42" t="str">
        <f>'Team Grid'!BX55</f>
        <v/>
      </c>
      <c r="CT55" s="42" t="str">
        <f>'Team Grid'!BY55</f>
        <v/>
      </c>
      <c r="CU55" s="42" t="str">
        <f>'Team Grid'!BZ55</f>
        <v/>
      </c>
      <c r="CV55" s="42" t="str">
        <f>'Team Grid'!CA55</f>
        <v/>
      </c>
      <c r="CW55" s="42" t="str">
        <f>'Team Grid'!CB55</f>
        <v/>
      </c>
      <c r="CX55" s="42" t="str">
        <f>'Team Grid'!CC55</f>
        <v/>
      </c>
      <c r="CY55" s="42" t="str">
        <f>'Team Grid'!CD55</f>
        <v/>
      </c>
      <c r="CZ55" s="42" t="str">
        <f>'Team Grid'!CE55</f>
        <v/>
      </c>
      <c r="DA55" s="42" t="str">
        <f>'Team Grid'!CF55</f>
        <v/>
      </c>
      <c r="DB55" s="42" t="str">
        <f>'Team Grid'!CG55</f>
        <v/>
      </c>
      <c r="DC55" s="42" t="str">
        <f>'Team Grid'!CH55</f>
        <v/>
      </c>
      <c r="DD55" s="42" t="str">
        <f>'Team Grid'!CI55</f>
        <v/>
      </c>
      <c r="DE55" s="42" t="str">
        <f>'Team Grid'!CJ55</f>
        <v/>
      </c>
    </row>
    <row r="56" spans="1:109" ht="17.399999999999999" customHeight="1" x14ac:dyDescent="0.45">
      <c r="A56" s="158"/>
      <c r="B56" s="159"/>
      <c r="C56" s="153"/>
      <c r="D56" s="154"/>
      <c r="E56" s="155"/>
      <c r="F56" s="147"/>
      <c r="G56" s="148"/>
      <c r="H56" s="148"/>
      <c r="I56" s="148"/>
      <c r="J56" s="149"/>
      <c r="K56" s="147"/>
      <c r="L56" s="148"/>
      <c r="M56" s="148"/>
      <c r="N56" s="148"/>
      <c r="O56" s="149"/>
      <c r="P56" s="147"/>
      <c r="Q56" s="148"/>
      <c r="R56" s="148"/>
      <c r="S56" s="148"/>
      <c r="T56" s="149"/>
      <c r="Y56" s="87" t="s">
        <v>21</v>
      </c>
      <c r="Z56" s="88" t="s">
        <v>41</v>
      </c>
      <c r="AA56" s="5">
        <f>COUNTIF(INDEX($BX$9:$DE$58,,MATCH(Table8[[#This Row],[Theme]],$BX$6:$DE$6,0)),"&lt;=5")</f>
        <v>0</v>
      </c>
      <c r="AC56" s="106" t="str">
        <v>Responsibility</v>
      </c>
      <c r="AD56" s="107" t="str">
        <v>Executing</v>
      </c>
      <c r="AE56" s="108">
        <v>0</v>
      </c>
      <c r="AX56" s="5">
        <f>VLOOKUP($AY$8,Theme_Ranges[],2,0)</f>
        <v>1</v>
      </c>
      <c r="AY56" s="5">
        <f>VLOOKUP($AY$8,Theme_Ranges[],3,0)</f>
        <v>5</v>
      </c>
      <c r="AZ56" s="42">
        <f>'Team Grid'!AW54</f>
        <v>0</v>
      </c>
      <c r="BA56" s="42">
        <f t="shared" si="38"/>
        <v>0</v>
      </c>
      <c r="BB56" s="42">
        <f t="shared" si="39"/>
        <v>0</v>
      </c>
      <c r="BC56" s="42">
        <f t="shared" si="40"/>
        <v>0</v>
      </c>
      <c r="BD56" s="42">
        <f t="shared" si="41"/>
        <v>0</v>
      </c>
      <c r="BE56" s="71"/>
      <c r="BF56" s="42">
        <f t="shared" si="42"/>
        <v>0</v>
      </c>
      <c r="BG56" s="42">
        <f t="shared" si="43"/>
        <v>0</v>
      </c>
      <c r="BH56" s="42">
        <f t="shared" si="44"/>
        <v>0</v>
      </c>
      <c r="BI56" s="42">
        <f t="shared" si="45"/>
        <v>0</v>
      </c>
      <c r="BJ56" s="71"/>
      <c r="BK56" s="5">
        <v>1</v>
      </c>
      <c r="BL56" s="5">
        <v>5</v>
      </c>
      <c r="BM56" s="42">
        <f t="shared" si="30"/>
        <v>0</v>
      </c>
      <c r="BN56" s="42">
        <f t="shared" si="46"/>
        <v>0</v>
      </c>
      <c r="BO56" s="42">
        <f t="shared" si="47"/>
        <v>0</v>
      </c>
      <c r="BP56" s="42">
        <f t="shared" si="48"/>
        <v>0</v>
      </c>
      <c r="BQ56" s="42">
        <f t="shared" si="49"/>
        <v>0</v>
      </c>
      <c r="BR56" s="71"/>
      <c r="BS56" s="42">
        <f t="shared" si="31"/>
        <v>0</v>
      </c>
      <c r="BT56" s="42">
        <f t="shared" si="32"/>
        <v>0</v>
      </c>
      <c r="BU56" s="42">
        <f t="shared" si="33"/>
        <v>0</v>
      </c>
      <c r="BV56" s="42">
        <f t="shared" si="34"/>
        <v>0</v>
      </c>
      <c r="BX56" s="42" t="str">
        <f>'Team Grid'!BC56</f>
        <v/>
      </c>
      <c r="BY56" s="42" t="str">
        <f>'Team Grid'!BD56</f>
        <v/>
      </c>
      <c r="BZ56" s="42" t="str">
        <f>'Team Grid'!BE56</f>
        <v/>
      </c>
      <c r="CA56" s="42" t="str">
        <f>'Team Grid'!BF56</f>
        <v/>
      </c>
      <c r="CB56" s="42" t="str">
        <f>'Team Grid'!BG56</f>
        <v/>
      </c>
      <c r="CC56" s="42" t="str">
        <f>'Team Grid'!BH56</f>
        <v/>
      </c>
      <c r="CD56" s="42" t="str">
        <f>'Team Grid'!BI56</f>
        <v/>
      </c>
      <c r="CE56" s="42" t="str">
        <f>'Team Grid'!BJ56</f>
        <v/>
      </c>
      <c r="CF56" s="42" t="str">
        <f>'Team Grid'!BK56</f>
        <v/>
      </c>
      <c r="CG56" s="42" t="str">
        <f>'Team Grid'!BL56</f>
        <v/>
      </c>
      <c r="CH56" s="42" t="str">
        <f>'Team Grid'!BM56</f>
        <v/>
      </c>
      <c r="CI56" s="42" t="str">
        <f>'Team Grid'!BN56</f>
        <v/>
      </c>
      <c r="CJ56" s="42" t="str">
        <f>'Team Grid'!BO56</f>
        <v/>
      </c>
      <c r="CK56" s="42" t="str">
        <f>'Team Grid'!BP56</f>
        <v/>
      </c>
      <c r="CL56" s="42" t="str">
        <f>'Team Grid'!BQ56</f>
        <v/>
      </c>
      <c r="CM56" s="42" t="str">
        <f>'Team Grid'!BR56</f>
        <v/>
      </c>
      <c r="CN56" s="42" t="str">
        <f>'Team Grid'!BS56</f>
        <v/>
      </c>
      <c r="CO56" s="42" t="str">
        <f>'Team Grid'!BT56</f>
        <v/>
      </c>
      <c r="CP56" s="42" t="str">
        <f>'Team Grid'!BU56</f>
        <v/>
      </c>
      <c r="CQ56" s="42" t="str">
        <f>'Team Grid'!BV56</f>
        <v/>
      </c>
      <c r="CR56" s="42" t="str">
        <f>'Team Grid'!BW56</f>
        <v/>
      </c>
      <c r="CS56" s="42" t="str">
        <f>'Team Grid'!BX56</f>
        <v/>
      </c>
      <c r="CT56" s="42" t="str">
        <f>'Team Grid'!BY56</f>
        <v/>
      </c>
      <c r="CU56" s="42" t="str">
        <f>'Team Grid'!BZ56</f>
        <v/>
      </c>
      <c r="CV56" s="42" t="str">
        <f>'Team Grid'!CA56</f>
        <v/>
      </c>
      <c r="CW56" s="42" t="str">
        <f>'Team Grid'!CB56</f>
        <v/>
      </c>
      <c r="CX56" s="42" t="str">
        <f>'Team Grid'!CC56</f>
        <v/>
      </c>
      <c r="CY56" s="42" t="str">
        <f>'Team Grid'!CD56</f>
        <v/>
      </c>
      <c r="CZ56" s="42" t="str">
        <f>'Team Grid'!CE56</f>
        <v/>
      </c>
      <c r="DA56" s="42" t="str">
        <f>'Team Grid'!CF56</f>
        <v/>
      </c>
      <c r="DB56" s="42" t="str">
        <f>'Team Grid'!CG56</f>
        <v/>
      </c>
      <c r="DC56" s="42" t="str">
        <f>'Team Grid'!CH56</f>
        <v/>
      </c>
      <c r="DD56" s="42" t="str">
        <f>'Team Grid'!CI56</f>
        <v/>
      </c>
      <c r="DE56" s="42" t="str">
        <f>'Team Grid'!CJ56</f>
        <v/>
      </c>
    </row>
    <row r="57" spans="1:109" ht="17.399999999999999" customHeight="1" x14ac:dyDescent="0.45">
      <c r="A57" s="66"/>
      <c r="T57" s="65"/>
      <c r="Y57" s="87" t="s">
        <v>34</v>
      </c>
      <c r="Z57" s="88" t="s">
        <v>41</v>
      </c>
      <c r="AA57" s="5">
        <f>COUNTIF(INDEX($BX$9:$DE$58,,MATCH(Table8[[#This Row],[Theme]],$BX$6:$DE$6,0)),"&lt;=5")</f>
        <v>0</v>
      </c>
      <c r="AC57" s="103" t="str">
        <v>Restorative</v>
      </c>
      <c r="AD57" s="104" t="str">
        <v>Executing</v>
      </c>
      <c r="AE57" s="105">
        <v>0</v>
      </c>
      <c r="AX57" s="5">
        <f>VLOOKUP($AY$8,Theme_Ranges[],2,0)</f>
        <v>1</v>
      </c>
      <c r="AY57" s="5">
        <f>VLOOKUP($AY$8,Theme_Ranges[],3,0)</f>
        <v>5</v>
      </c>
      <c r="AZ57" s="42">
        <f>'Team Grid'!AW55</f>
        <v>0</v>
      </c>
      <c r="BA57" s="42">
        <f t="shared" si="38"/>
        <v>0</v>
      </c>
      <c r="BB57" s="42">
        <f t="shared" si="39"/>
        <v>0</v>
      </c>
      <c r="BC57" s="42">
        <f t="shared" si="40"/>
        <v>0</v>
      </c>
      <c r="BD57" s="42">
        <f t="shared" si="41"/>
        <v>0</v>
      </c>
      <c r="BE57" s="71"/>
      <c r="BF57" s="42">
        <f t="shared" si="42"/>
        <v>0</v>
      </c>
      <c r="BG57" s="42">
        <f t="shared" si="43"/>
        <v>0</v>
      </c>
      <c r="BH57" s="42">
        <f t="shared" si="44"/>
        <v>0</v>
      </c>
      <c r="BI57" s="42">
        <f t="shared" si="45"/>
        <v>0</v>
      </c>
      <c r="BJ57" s="71"/>
      <c r="BK57" s="5">
        <v>1</v>
      </c>
      <c r="BL57" s="5">
        <v>5</v>
      </c>
      <c r="BM57" s="42">
        <f t="shared" si="30"/>
        <v>0</v>
      </c>
      <c r="BN57" s="42">
        <f t="shared" si="46"/>
        <v>0</v>
      </c>
      <c r="BO57" s="42">
        <f t="shared" si="47"/>
        <v>0</v>
      </c>
      <c r="BP57" s="42">
        <f t="shared" si="48"/>
        <v>0</v>
      </c>
      <c r="BQ57" s="42">
        <f t="shared" si="49"/>
        <v>0</v>
      </c>
      <c r="BR57" s="71"/>
      <c r="BS57" s="42">
        <f t="shared" si="31"/>
        <v>0</v>
      </c>
      <c r="BT57" s="42">
        <f t="shared" si="32"/>
        <v>0</v>
      </c>
      <c r="BU57" s="42">
        <f t="shared" si="33"/>
        <v>0</v>
      </c>
      <c r="BV57" s="42">
        <f t="shared" si="34"/>
        <v>0</v>
      </c>
      <c r="BX57" s="42" t="str">
        <f>'Team Grid'!BC57</f>
        <v/>
      </c>
      <c r="BY57" s="42" t="str">
        <f>'Team Grid'!BD57</f>
        <v/>
      </c>
      <c r="BZ57" s="42" t="str">
        <f>'Team Grid'!BE57</f>
        <v/>
      </c>
      <c r="CA57" s="42" t="str">
        <f>'Team Grid'!BF57</f>
        <v/>
      </c>
      <c r="CB57" s="42" t="str">
        <f>'Team Grid'!BG57</f>
        <v/>
      </c>
      <c r="CC57" s="42" t="str">
        <f>'Team Grid'!BH57</f>
        <v/>
      </c>
      <c r="CD57" s="42" t="str">
        <f>'Team Grid'!BI57</f>
        <v/>
      </c>
      <c r="CE57" s="42" t="str">
        <f>'Team Grid'!BJ57</f>
        <v/>
      </c>
      <c r="CF57" s="42" t="str">
        <f>'Team Grid'!BK57</f>
        <v/>
      </c>
      <c r="CG57" s="42" t="str">
        <f>'Team Grid'!BL57</f>
        <v/>
      </c>
      <c r="CH57" s="42" t="str">
        <f>'Team Grid'!BM57</f>
        <v/>
      </c>
      <c r="CI57" s="42" t="str">
        <f>'Team Grid'!BN57</f>
        <v/>
      </c>
      <c r="CJ57" s="42" t="str">
        <f>'Team Grid'!BO57</f>
        <v/>
      </c>
      <c r="CK57" s="42" t="str">
        <f>'Team Grid'!BP57</f>
        <v/>
      </c>
      <c r="CL57" s="42" t="str">
        <f>'Team Grid'!BQ57</f>
        <v/>
      </c>
      <c r="CM57" s="42" t="str">
        <f>'Team Grid'!BR57</f>
        <v/>
      </c>
      <c r="CN57" s="42" t="str">
        <f>'Team Grid'!BS57</f>
        <v/>
      </c>
      <c r="CO57" s="42" t="str">
        <f>'Team Grid'!BT57</f>
        <v/>
      </c>
      <c r="CP57" s="42" t="str">
        <f>'Team Grid'!BU57</f>
        <v/>
      </c>
      <c r="CQ57" s="42" t="str">
        <f>'Team Grid'!BV57</f>
        <v/>
      </c>
      <c r="CR57" s="42" t="str">
        <f>'Team Grid'!BW57</f>
        <v/>
      </c>
      <c r="CS57" s="42" t="str">
        <f>'Team Grid'!BX57</f>
        <v/>
      </c>
      <c r="CT57" s="42" t="str">
        <f>'Team Grid'!BY57</f>
        <v/>
      </c>
      <c r="CU57" s="42" t="str">
        <f>'Team Grid'!BZ57</f>
        <v/>
      </c>
      <c r="CV57" s="42" t="str">
        <f>'Team Grid'!CA57</f>
        <v/>
      </c>
      <c r="CW57" s="42" t="str">
        <f>'Team Grid'!CB57</f>
        <v/>
      </c>
      <c r="CX57" s="42" t="str">
        <f>'Team Grid'!CC57</f>
        <v/>
      </c>
      <c r="CY57" s="42" t="str">
        <f>'Team Grid'!CD57</f>
        <v/>
      </c>
      <c r="CZ57" s="42" t="str">
        <f>'Team Grid'!CE57</f>
        <v/>
      </c>
      <c r="DA57" s="42" t="str">
        <f>'Team Grid'!CF57</f>
        <v/>
      </c>
      <c r="DB57" s="42" t="str">
        <f>'Team Grid'!CG57</f>
        <v/>
      </c>
      <c r="DC57" s="42" t="str">
        <f>'Team Grid'!CH57</f>
        <v/>
      </c>
      <c r="DD57" s="42" t="str">
        <f>'Team Grid'!CI57</f>
        <v/>
      </c>
      <c r="DE57" s="42" t="str">
        <f>'Team Grid'!CJ57</f>
        <v/>
      </c>
    </row>
    <row r="58" spans="1:109" x14ac:dyDescent="0.45">
      <c r="A58" s="66"/>
      <c r="T58" s="65"/>
      <c r="Y58" s="87" t="s">
        <v>11</v>
      </c>
      <c r="Z58" s="88" t="s">
        <v>43</v>
      </c>
      <c r="AA58" s="5">
        <f>COUNTIF(INDEX($BX$9:$DE$58,,MATCH(Table8[[#This Row],[Theme]],$BX$6:$DE$6,0)),"&lt;=5")</f>
        <v>0</v>
      </c>
      <c r="AC58" s="106" t="str">
        <v>Activator</v>
      </c>
      <c r="AD58" s="107" t="str">
        <v>Influencing</v>
      </c>
      <c r="AE58" s="108">
        <v>0</v>
      </c>
      <c r="AX58" s="5">
        <f>VLOOKUP($AY$8,Theme_Ranges[],2,0)</f>
        <v>1</v>
      </c>
      <c r="AY58" s="5">
        <f>VLOOKUP($AY$8,Theme_Ranges[],3,0)</f>
        <v>5</v>
      </c>
      <c r="AZ58" s="42">
        <f>'Team Grid'!AW56</f>
        <v>0</v>
      </c>
      <c r="BA58" s="42">
        <f t="shared" si="38"/>
        <v>0</v>
      </c>
      <c r="BB58" s="42">
        <f t="shared" si="39"/>
        <v>0</v>
      </c>
      <c r="BC58" s="42">
        <f t="shared" si="40"/>
        <v>0</v>
      </c>
      <c r="BD58" s="42">
        <f t="shared" si="41"/>
        <v>0</v>
      </c>
      <c r="BE58" s="71"/>
      <c r="BF58" s="42">
        <f t="shared" si="42"/>
        <v>0</v>
      </c>
      <c r="BG58" s="42">
        <f t="shared" si="43"/>
        <v>0</v>
      </c>
      <c r="BH58" s="42">
        <f t="shared" si="44"/>
        <v>0</v>
      </c>
      <c r="BI58" s="42">
        <f t="shared" si="45"/>
        <v>0</v>
      </c>
      <c r="BJ58" s="71"/>
      <c r="BK58" s="5">
        <v>1</v>
      </c>
      <c r="BL58" s="5">
        <v>5</v>
      </c>
      <c r="BM58" s="42">
        <f t="shared" si="30"/>
        <v>0</v>
      </c>
      <c r="BN58" s="42">
        <f t="shared" si="46"/>
        <v>0</v>
      </c>
      <c r="BO58" s="42">
        <f t="shared" si="47"/>
        <v>0</v>
      </c>
      <c r="BP58" s="42">
        <f t="shared" si="48"/>
        <v>0</v>
      </c>
      <c r="BQ58" s="42">
        <f t="shared" si="49"/>
        <v>0</v>
      </c>
      <c r="BR58" s="71"/>
      <c r="BS58" s="42">
        <f t="shared" si="31"/>
        <v>0</v>
      </c>
      <c r="BT58" s="42">
        <f t="shared" si="32"/>
        <v>0</v>
      </c>
      <c r="BU58" s="42">
        <f t="shared" si="33"/>
        <v>0</v>
      </c>
      <c r="BV58" s="42">
        <f t="shared" si="34"/>
        <v>0</v>
      </c>
      <c r="BX58" s="42" t="str">
        <f>'Team Grid'!BC58</f>
        <v/>
      </c>
      <c r="BY58" s="42" t="str">
        <f>'Team Grid'!BD58</f>
        <v/>
      </c>
      <c r="BZ58" s="42" t="str">
        <f>'Team Grid'!BE58</f>
        <v/>
      </c>
      <c r="CA58" s="42" t="str">
        <f>'Team Grid'!BF58</f>
        <v/>
      </c>
      <c r="CB58" s="42" t="str">
        <f>'Team Grid'!BG58</f>
        <v/>
      </c>
      <c r="CC58" s="42" t="str">
        <f>'Team Grid'!BH58</f>
        <v/>
      </c>
      <c r="CD58" s="42" t="str">
        <f>'Team Grid'!BI58</f>
        <v/>
      </c>
      <c r="CE58" s="42" t="str">
        <f>'Team Grid'!BJ58</f>
        <v/>
      </c>
      <c r="CF58" s="42" t="str">
        <f>'Team Grid'!BK58</f>
        <v/>
      </c>
      <c r="CG58" s="42" t="str">
        <f>'Team Grid'!BL58</f>
        <v/>
      </c>
      <c r="CH58" s="42" t="str">
        <f>'Team Grid'!BM58</f>
        <v/>
      </c>
      <c r="CI58" s="42" t="str">
        <f>'Team Grid'!BN58</f>
        <v/>
      </c>
      <c r="CJ58" s="42" t="str">
        <f>'Team Grid'!BO58</f>
        <v/>
      </c>
      <c r="CK58" s="42" t="str">
        <f>'Team Grid'!BP58</f>
        <v/>
      </c>
      <c r="CL58" s="42" t="str">
        <f>'Team Grid'!BQ58</f>
        <v/>
      </c>
      <c r="CM58" s="42" t="str">
        <f>'Team Grid'!BR58</f>
        <v/>
      </c>
      <c r="CN58" s="42" t="str">
        <f>'Team Grid'!BS58</f>
        <v/>
      </c>
      <c r="CO58" s="42" t="str">
        <f>'Team Grid'!BT58</f>
        <v/>
      </c>
      <c r="CP58" s="42" t="str">
        <f>'Team Grid'!BU58</f>
        <v/>
      </c>
      <c r="CQ58" s="42" t="str">
        <f>'Team Grid'!BV58</f>
        <v/>
      </c>
      <c r="CR58" s="42" t="str">
        <f>'Team Grid'!BW58</f>
        <v/>
      </c>
      <c r="CS58" s="42" t="str">
        <f>'Team Grid'!BX58</f>
        <v/>
      </c>
      <c r="CT58" s="42" t="str">
        <f>'Team Grid'!BY58</f>
        <v/>
      </c>
      <c r="CU58" s="42" t="str">
        <f>'Team Grid'!BZ58</f>
        <v/>
      </c>
      <c r="CV58" s="42" t="str">
        <f>'Team Grid'!CA58</f>
        <v/>
      </c>
      <c r="CW58" s="42" t="str">
        <f>'Team Grid'!CB58</f>
        <v/>
      </c>
      <c r="CX58" s="42" t="str">
        <f>'Team Grid'!CC58</f>
        <v/>
      </c>
      <c r="CY58" s="42" t="str">
        <f>'Team Grid'!CD58</f>
        <v/>
      </c>
      <c r="CZ58" s="42" t="str">
        <f>'Team Grid'!CE58</f>
        <v/>
      </c>
      <c r="DA58" s="42" t="str">
        <f>'Team Grid'!CF58</f>
        <v/>
      </c>
      <c r="DB58" s="42" t="str">
        <f>'Team Grid'!CG58</f>
        <v/>
      </c>
      <c r="DC58" s="42" t="str">
        <f>'Team Grid'!CH58</f>
        <v/>
      </c>
      <c r="DD58" s="42" t="str">
        <f>'Team Grid'!CI58</f>
        <v/>
      </c>
      <c r="DE58" s="42" t="str">
        <f>'Team Grid'!CJ58</f>
        <v/>
      </c>
    </row>
    <row r="59" spans="1:109" ht="28.8" thickBot="1" x14ac:dyDescent="0.75">
      <c r="A59" s="165" t="s">
        <v>755</v>
      </c>
      <c r="B59" s="166"/>
      <c r="C59" s="166"/>
      <c r="D59" s="166"/>
      <c r="E59" s="166"/>
      <c r="F59" s="166"/>
      <c r="G59" s="166"/>
      <c r="H59" s="166"/>
      <c r="I59" s="166"/>
      <c r="J59" s="166"/>
      <c r="K59" s="166"/>
      <c r="L59" s="166"/>
      <c r="M59" s="166"/>
      <c r="N59" s="166"/>
      <c r="O59" s="166"/>
      <c r="P59" s="166"/>
      <c r="Q59" s="166"/>
      <c r="R59" s="166"/>
      <c r="S59" s="166"/>
      <c r="T59" s="167"/>
      <c r="Y59" s="87" t="s">
        <v>36</v>
      </c>
      <c r="Z59" s="88" t="s">
        <v>43</v>
      </c>
      <c r="AA59" s="5">
        <f>COUNTIF(INDEX($BX$9:$DE$58,,MATCH(Table8[[#This Row],[Theme]],$BX$6:$DE$6,0)),"&lt;=5")</f>
        <v>0</v>
      </c>
      <c r="AC59" s="103" t="str">
        <v>Command</v>
      </c>
      <c r="AD59" s="104" t="str">
        <v>Influencing</v>
      </c>
      <c r="AE59" s="105">
        <v>0</v>
      </c>
    </row>
    <row r="60" spans="1:109" ht="18" customHeight="1" thickTop="1" x14ac:dyDescent="0.45">
      <c r="A60" s="183" t="s">
        <v>41</v>
      </c>
      <c r="B60" s="184"/>
      <c r="C60" s="185" t="s">
        <v>23</v>
      </c>
      <c r="D60" s="186"/>
      <c r="E60" s="191" t="s">
        <v>33</v>
      </c>
      <c r="F60" s="191"/>
      <c r="G60" s="191" t="s">
        <v>12</v>
      </c>
      <c r="H60" s="191"/>
      <c r="I60" s="191" t="s">
        <v>37</v>
      </c>
      <c r="J60" s="191"/>
      <c r="K60" s="191" t="s">
        <v>30</v>
      </c>
      <c r="L60" s="191"/>
      <c r="M60" s="191" t="s">
        <v>16</v>
      </c>
      <c r="N60" s="191"/>
      <c r="O60" s="191" t="s">
        <v>27</v>
      </c>
      <c r="P60" s="191"/>
      <c r="Q60" s="191" t="s">
        <v>21</v>
      </c>
      <c r="R60" s="191"/>
      <c r="S60" s="191" t="s">
        <v>34</v>
      </c>
      <c r="T60" s="194"/>
      <c r="Y60" s="87" t="s">
        <v>10</v>
      </c>
      <c r="Z60" s="88" t="s">
        <v>43</v>
      </c>
      <c r="AA60" s="5">
        <f>COUNTIF(INDEX($BX$9:$DE$58,,MATCH(Table8[[#This Row],[Theme]],$BX$6:$DE$6,0)),"&lt;=5")</f>
        <v>0</v>
      </c>
      <c r="AC60" s="106" t="str">
        <v>Communication</v>
      </c>
      <c r="AD60" s="107" t="str">
        <v>Influencing</v>
      </c>
      <c r="AE60" s="108">
        <v>0</v>
      </c>
    </row>
    <row r="61" spans="1:109" ht="17.399999999999999" customHeight="1" x14ac:dyDescent="0.45">
      <c r="A61" s="183"/>
      <c r="B61" s="184"/>
      <c r="C61" s="187"/>
      <c r="D61" s="188"/>
      <c r="E61" s="192"/>
      <c r="F61" s="192"/>
      <c r="G61" s="192"/>
      <c r="H61" s="192"/>
      <c r="I61" s="192"/>
      <c r="J61" s="192"/>
      <c r="K61" s="192"/>
      <c r="L61" s="192"/>
      <c r="M61" s="192"/>
      <c r="N61" s="192"/>
      <c r="O61" s="192"/>
      <c r="P61" s="192"/>
      <c r="Q61" s="192"/>
      <c r="R61" s="192"/>
      <c r="S61" s="192"/>
      <c r="T61" s="195"/>
      <c r="Y61" s="87" t="s">
        <v>28</v>
      </c>
      <c r="Z61" s="88" t="s">
        <v>43</v>
      </c>
      <c r="AA61" s="5">
        <f>COUNTIF(INDEX($BX$9:$DE$58,,MATCH(Table8[[#This Row],[Theme]],$BX$6:$DE$6,0)),"&lt;=5")</f>
        <v>0</v>
      </c>
      <c r="AC61" s="103" t="str">
        <v>Competition</v>
      </c>
      <c r="AD61" s="104" t="str">
        <v>Influencing</v>
      </c>
      <c r="AE61" s="105">
        <v>0</v>
      </c>
    </row>
    <row r="62" spans="1:109" ht="17.399999999999999" customHeight="1" x14ac:dyDescent="0.45">
      <c r="A62" s="183"/>
      <c r="B62" s="184"/>
      <c r="C62" s="187"/>
      <c r="D62" s="188"/>
      <c r="E62" s="192"/>
      <c r="F62" s="192"/>
      <c r="G62" s="192"/>
      <c r="H62" s="192"/>
      <c r="I62" s="192"/>
      <c r="J62" s="192"/>
      <c r="K62" s="192"/>
      <c r="L62" s="192"/>
      <c r="M62" s="192"/>
      <c r="N62" s="192"/>
      <c r="O62" s="192"/>
      <c r="P62" s="192"/>
      <c r="Q62" s="192"/>
      <c r="R62" s="192"/>
      <c r="S62" s="192"/>
      <c r="T62" s="195"/>
      <c r="Y62" s="87" t="s">
        <v>15</v>
      </c>
      <c r="Z62" s="88" t="s">
        <v>43</v>
      </c>
      <c r="AA62" s="5">
        <f>COUNTIF(INDEX($BX$9:$DE$58,,MATCH(Table8[[#This Row],[Theme]],$BX$6:$DE$6,0)),"&lt;=5")</f>
        <v>0</v>
      </c>
      <c r="AC62" s="106" t="str">
        <v>Maximizer</v>
      </c>
      <c r="AD62" s="107" t="str">
        <v>Influencing</v>
      </c>
      <c r="AE62" s="108">
        <v>0</v>
      </c>
    </row>
    <row r="63" spans="1:109" ht="17.399999999999999" customHeight="1" x14ac:dyDescent="0.45">
      <c r="A63" s="183"/>
      <c r="B63" s="184"/>
      <c r="C63" s="187"/>
      <c r="D63" s="188"/>
      <c r="E63" s="192"/>
      <c r="F63" s="192"/>
      <c r="G63" s="192"/>
      <c r="H63" s="192"/>
      <c r="I63" s="192"/>
      <c r="J63" s="192"/>
      <c r="K63" s="192"/>
      <c r="L63" s="192"/>
      <c r="M63" s="192"/>
      <c r="N63" s="192"/>
      <c r="O63" s="192"/>
      <c r="P63" s="192"/>
      <c r="Q63" s="192"/>
      <c r="R63" s="192"/>
      <c r="S63" s="192"/>
      <c r="T63" s="195"/>
      <c r="Y63" s="87" t="s">
        <v>14</v>
      </c>
      <c r="Z63" s="88" t="s">
        <v>43</v>
      </c>
      <c r="AA63" s="5">
        <f>COUNTIF(INDEX($BX$9:$DE$58,,MATCH(Table8[[#This Row],[Theme]],$BX$6:$DE$6,0)),"&lt;=5")</f>
        <v>0</v>
      </c>
      <c r="AC63" s="103" t="str">
        <v>Self-Assurance</v>
      </c>
      <c r="AD63" s="104" t="str">
        <v>Influencing</v>
      </c>
      <c r="AE63" s="105">
        <v>0</v>
      </c>
    </row>
    <row r="64" spans="1:109" ht="17.399999999999999" customHeight="1" x14ac:dyDescent="0.45">
      <c r="A64" s="183"/>
      <c r="B64" s="184"/>
      <c r="C64" s="187"/>
      <c r="D64" s="188"/>
      <c r="E64" s="192"/>
      <c r="F64" s="192"/>
      <c r="G64" s="192"/>
      <c r="H64" s="192"/>
      <c r="I64" s="192"/>
      <c r="J64" s="192"/>
      <c r="K64" s="192"/>
      <c r="L64" s="192"/>
      <c r="M64" s="192"/>
      <c r="N64" s="192"/>
      <c r="O64" s="192"/>
      <c r="P64" s="192"/>
      <c r="Q64" s="192"/>
      <c r="R64" s="192"/>
      <c r="S64" s="192"/>
      <c r="T64" s="195"/>
      <c r="Y64" s="87" t="s">
        <v>35</v>
      </c>
      <c r="Z64" s="88" t="s">
        <v>43</v>
      </c>
      <c r="AA64" s="5">
        <f>COUNTIF(INDEX($BX$9:$DE$58,,MATCH(Table8[[#This Row],[Theme]],$BX$6:$DE$6,0)),"&lt;=5")</f>
        <v>0</v>
      </c>
      <c r="AC64" s="106" t="str">
        <v>Significance</v>
      </c>
      <c r="AD64" s="107" t="str">
        <v>Influencing</v>
      </c>
      <c r="AE64" s="108">
        <v>0</v>
      </c>
    </row>
    <row r="65" spans="1:31" ht="18" customHeight="1" thickBot="1" x14ac:dyDescent="0.5">
      <c r="A65" s="183"/>
      <c r="B65" s="184"/>
      <c r="C65" s="189"/>
      <c r="D65" s="190"/>
      <c r="E65" s="193"/>
      <c r="F65" s="193"/>
      <c r="G65" s="193"/>
      <c r="H65" s="193"/>
      <c r="I65" s="193"/>
      <c r="J65" s="193"/>
      <c r="K65" s="193"/>
      <c r="L65" s="193"/>
      <c r="M65" s="193"/>
      <c r="N65" s="193"/>
      <c r="O65" s="193"/>
      <c r="P65" s="193"/>
      <c r="Q65" s="193"/>
      <c r="R65" s="193"/>
      <c r="S65" s="193"/>
      <c r="T65" s="196"/>
      <c r="Y65" s="87" t="s">
        <v>5</v>
      </c>
      <c r="Z65" s="88" t="s">
        <v>43</v>
      </c>
      <c r="AA65" s="5">
        <f>COUNTIF(INDEX($BX$9:$DE$58,,MATCH(Table8[[#This Row],[Theme]],$BX$6:$DE$6,0)),"&lt;=5")</f>
        <v>0</v>
      </c>
      <c r="AC65" s="103" t="str">
        <v>Woo</v>
      </c>
      <c r="AD65" s="104" t="str">
        <v>Influencing</v>
      </c>
      <c r="AE65" s="105">
        <v>0</v>
      </c>
    </row>
    <row r="66" spans="1:31" ht="22.8" thickTop="1" thickBot="1" x14ac:dyDescent="0.6">
      <c r="A66" s="93"/>
      <c r="B66" s="94"/>
      <c r="C66" s="95"/>
      <c r="D66" s="95"/>
      <c r="E66" s="95"/>
      <c r="F66" s="95"/>
      <c r="G66" s="95"/>
      <c r="H66" s="95"/>
      <c r="I66" s="95"/>
      <c r="J66" s="95"/>
      <c r="K66" s="95"/>
      <c r="L66" s="95"/>
      <c r="M66" s="95"/>
      <c r="N66" s="95"/>
      <c r="O66" s="95"/>
      <c r="P66" s="95"/>
      <c r="Q66" s="95"/>
      <c r="R66" s="95"/>
      <c r="S66" s="95"/>
      <c r="T66" s="96"/>
      <c r="Y66" s="87" t="s">
        <v>31</v>
      </c>
      <c r="Z66" s="88" t="s">
        <v>91</v>
      </c>
      <c r="AA66" s="5">
        <f>COUNTIF(INDEX($BX$9:$DE$58,,MATCH(Table8[[#This Row],[Theme]],$BX$6:$DE$6,0)),"&lt;=5")</f>
        <v>0</v>
      </c>
      <c r="AC66" s="106" t="str">
        <v>Adaptability</v>
      </c>
      <c r="AD66" s="107" t="str">
        <v>Relationship</v>
      </c>
      <c r="AE66" s="108">
        <v>0</v>
      </c>
    </row>
    <row r="67" spans="1:31" ht="17.399999999999999" customHeight="1" thickTop="1" x14ac:dyDescent="0.55000000000000004">
      <c r="A67" s="183" t="s">
        <v>43</v>
      </c>
      <c r="B67" s="184"/>
      <c r="C67" s="191" t="s">
        <v>11</v>
      </c>
      <c r="D67" s="191"/>
      <c r="E67" s="191" t="s">
        <v>36</v>
      </c>
      <c r="F67" s="191"/>
      <c r="G67" s="191" t="s">
        <v>10</v>
      </c>
      <c r="H67" s="191"/>
      <c r="I67" s="191" t="s">
        <v>28</v>
      </c>
      <c r="J67" s="191"/>
      <c r="K67" s="191" t="s">
        <v>15</v>
      </c>
      <c r="L67" s="191"/>
      <c r="M67" s="191" t="s">
        <v>14</v>
      </c>
      <c r="N67" s="191"/>
      <c r="O67" s="191" t="s">
        <v>35</v>
      </c>
      <c r="P67" s="191"/>
      <c r="Q67" s="191" t="s">
        <v>5</v>
      </c>
      <c r="R67" s="191"/>
      <c r="S67" s="95"/>
      <c r="T67" s="96"/>
      <c r="Y67" s="87" t="s">
        <v>6</v>
      </c>
      <c r="Z67" s="88" t="s">
        <v>91</v>
      </c>
      <c r="AA67" s="5">
        <f>COUNTIF(INDEX($BX$9:$DE$58,,MATCH(Table8[[#This Row],[Theme]],$BX$6:$DE$6,0)),"&lt;=5")</f>
        <v>0</v>
      </c>
      <c r="AC67" s="103" t="str">
        <v>Connectedness</v>
      </c>
      <c r="AD67" s="104" t="str">
        <v>Relationship</v>
      </c>
      <c r="AE67" s="105">
        <v>0</v>
      </c>
    </row>
    <row r="68" spans="1:31" ht="17.399999999999999" customHeight="1" x14ac:dyDescent="0.55000000000000004">
      <c r="A68" s="183"/>
      <c r="B68" s="184"/>
      <c r="C68" s="192"/>
      <c r="D68" s="192"/>
      <c r="E68" s="192"/>
      <c r="F68" s="192"/>
      <c r="G68" s="192"/>
      <c r="H68" s="192"/>
      <c r="I68" s="192"/>
      <c r="J68" s="192"/>
      <c r="K68" s="192"/>
      <c r="L68" s="192"/>
      <c r="M68" s="192"/>
      <c r="N68" s="192"/>
      <c r="O68" s="192"/>
      <c r="P68" s="192"/>
      <c r="Q68" s="192"/>
      <c r="R68" s="192"/>
      <c r="S68" s="95"/>
      <c r="T68" s="96"/>
      <c r="Y68" s="87" t="s">
        <v>7</v>
      </c>
      <c r="Z68" s="88" t="s">
        <v>91</v>
      </c>
      <c r="AA68" s="5">
        <f>COUNTIF(INDEX($BX$9:$DE$58,,MATCH(Table8[[#This Row],[Theme]],$BX$6:$DE$6,0)),"&lt;=5")</f>
        <v>0</v>
      </c>
      <c r="AC68" s="106" t="str">
        <v>Developer</v>
      </c>
      <c r="AD68" s="107" t="str">
        <v>Relationship</v>
      </c>
      <c r="AE68" s="108">
        <v>0</v>
      </c>
    </row>
    <row r="69" spans="1:31" ht="17.399999999999999" customHeight="1" x14ac:dyDescent="0.55000000000000004">
      <c r="A69" s="183"/>
      <c r="B69" s="184"/>
      <c r="C69" s="192"/>
      <c r="D69" s="192"/>
      <c r="E69" s="192"/>
      <c r="F69" s="192"/>
      <c r="G69" s="192"/>
      <c r="H69" s="192"/>
      <c r="I69" s="192"/>
      <c r="J69" s="192"/>
      <c r="K69" s="192"/>
      <c r="L69" s="192"/>
      <c r="M69" s="192"/>
      <c r="N69" s="192"/>
      <c r="O69" s="192"/>
      <c r="P69" s="192"/>
      <c r="Q69" s="192"/>
      <c r="R69" s="192"/>
      <c r="S69" s="95"/>
      <c r="T69" s="96"/>
      <c r="Y69" s="87" t="s">
        <v>8</v>
      </c>
      <c r="Z69" s="88" t="s">
        <v>91</v>
      </c>
      <c r="AA69" s="5">
        <f>COUNTIF(INDEX($BX$9:$DE$58,,MATCH(Table8[[#This Row],[Theme]],$BX$6:$DE$6,0)),"&lt;=5")</f>
        <v>0</v>
      </c>
      <c r="AC69" s="103" t="str">
        <v>Empathy</v>
      </c>
      <c r="AD69" s="104" t="str">
        <v>Relationship</v>
      </c>
      <c r="AE69" s="105">
        <v>0</v>
      </c>
    </row>
    <row r="70" spans="1:31" ht="17.399999999999999" customHeight="1" x14ac:dyDescent="0.55000000000000004">
      <c r="A70" s="183"/>
      <c r="B70" s="184"/>
      <c r="C70" s="192"/>
      <c r="D70" s="192"/>
      <c r="E70" s="192"/>
      <c r="F70" s="192"/>
      <c r="G70" s="192"/>
      <c r="H70" s="192"/>
      <c r="I70" s="192"/>
      <c r="J70" s="192"/>
      <c r="K70" s="192"/>
      <c r="L70" s="192"/>
      <c r="M70" s="192"/>
      <c r="N70" s="192"/>
      <c r="O70" s="192"/>
      <c r="P70" s="192"/>
      <c r="Q70" s="192"/>
      <c r="R70" s="192"/>
      <c r="S70" s="95"/>
      <c r="T70" s="96"/>
      <c r="Y70" s="87" t="s">
        <v>13</v>
      </c>
      <c r="Z70" s="88" t="s">
        <v>91</v>
      </c>
      <c r="AA70" s="5">
        <f>COUNTIF(INDEX($BX$9:$DE$58,,MATCH(Table8[[#This Row],[Theme]],$BX$6:$DE$6,0)),"&lt;=5")</f>
        <v>0</v>
      </c>
      <c r="AC70" s="106" t="str">
        <v>Harmony</v>
      </c>
      <c r="AD70" s="107" t="str">
        <v>Relationship</v>
      </c>
      <c r="AE70" s="108">
        <v>0</v>
      </c>
    </row>
    <row r="71" spans="1:31" ht="17.399999999999999" customHeight="1" x14ac:dyDescent="0.55000000000000004">
      <c r="A71" s="183"/>
      <c r="B71" s="184"/>
      <c r="C71" s="192"/>
      <c r="D71" s="192"/>
      <c r="E71" s="192"/>
      <c r="F71" s="192"/>
      <c r="G71" s="192"/>
      <c r="H71" s="192"/>
      <c r="I71" s="192"/>
      <c r="J71" s="192"/>
      <c r="K71" s="192"/>
      <c r="L71" s="192"/>
      <c r="M71" s="192"/>
      <c r="N71" s="192"/>
      <c r="O71" s="192"/>
      <c r="P71" s="192"/>
      <c r="Q71" s="192"/>
      <c r="R71" s="192"/>
      <c r="S71" s="95"/>
      <c r="T71" s="96"/>
      <c r="Y71" s="87" t="s">
        <v>26</v>
      </c>
      <c r="Z71" s="88" t="s">
        <v>91</v>
      </c>
      <c r="AA71" s="5">
        <f>COUNTIF(INDEX($BX$9:$DE$58,,MATCH(Table8[[#This Row],[Theme]],$BX$6:$DE$6,0)),"&lt;=5")</f>
        <v>0</v>
      </c>
      <c r="AC71" s="103" t="str">
        <v>Includer</v>
      </c>
      <c r="AD71" s="104" t="str">
        <v>Relationship</v>
      </c>
      <c r="AE71" s="105">
        <v>0</v>
      </c>
    </row>
    <row r="72" spans="1:31" ht="17.399999999999999" customHeight="1" thickBot="1" x14ac:dyDescent="0.6">
      <c r="A72" s="183"/>
      <c r="B72" s="184"/>
      <c r="C72" s="193"/>
      <c r="D72" s="193"/>
      <c r="E72" s="193"/>
      <c r="F72" s="193"/>
      <c r="G72" s="193"/>
      <c r="H72" s="193"/>
      <c r="I72" s="193"/>
      <c r="J72" s="193"/>
      <c r="K72" s="193"/>
      <c r="L72" s="193"/>
      <c r="M72" s="193"/>
      <c r="N72" s="193"/>
      <c r="O72" s="193"/>
      <c r="P72" s="193"/>
      <c r="Q72" s="193"/>
      <c r="R72" s="193"/>
      <c r="S72" s="95"/>
      <c r="T72" s="96"/>
      <c r="Y72" s="87" t="s">
        <v>19</v>
      </c>
      <c r="Z72" s="88" t="s">
        <v>91</v>
      </c>
      <c r="AA72" s="5">
        <f>COUNTIF(INDEX($BX$9:$DE$58,,MATCH(Table8[[#This Row],[Theme]],$BX$6:$DE$6,0)),"&lt;=5")</f>
        <v>0</v>
      </c>
      <c r="AC72" s="106" t="str">
        <v>Individualization</v>
      </c>
      <c r="AD72" s="107" t="str">
        <v>Relationship</v>
      </c>
      <c r="AE72" s="108">
        <v>0</v>
      </c>
    </row>
    <row r="73" spans="1:31" ht="22.8" thickTop="1" thickBot="1" x14ac:dyDescent="0.6">
      <c r="A73" s="93"/>
      <c r="B73" s="94"/>
      <c r="C73" s="95"/>
      <c r="D73" s="95"/>
      <c r="E73" s="95"/>
      <c r="F73" s="95"/>
      <c r="G73" s="95"/>
      <c r="H73" s="95"/>
      <c r="I73" s="95"/>
      <c r="J73" s="95"/>
      <c r="K73" s="95"/>
      <c r="L73" s="95"/>
      <c r="M73" s="95"/>
      <c r="N73" s="95"/>
      <c r="O73" s="95"/>
      <c r="P73" s="95"/>
      <c r="Q73" s="95"/>
      <c r="R73" s="95"/>
      <c r="S73" s="95"/>
      <c r="T73" s="96"/>
      <c r="Y73" s="87" t="s">
        <v>4</v>
      </c>
      <c r="Z73" s="88" t="s">
        <v>91</v>
      </c>
      <c r="AA73" s="5">
        <f>COUNTIF(INDEX($BX$9:$DE$58,,MATCH(Table8[[#This Row],[Theme]],$BX$6:$DE$6,0)),"&lt;=5")</f>
        <v>0</v>
      </c>
      <c r="AC73" s="103" t="str">
        <v>Positivity</v>
      </c>
      <c r="AD73" s="104" t="str">
        <v>Relationship</v>
      </c>
      <c r="AE73" s="105">
        <v>0</v>
      </c>
    </row>
    <row r="74" spans="1:31" ht="17.399999999999999" customHeight="1" thickTop="1" x14ac:dyDescent="0.45">
      <c r="A74" s="183" t="s">
        <v>44</v>
      </c>
      <c r="B74" s="184"/>
      <c r="C74" s="191" t="s">
        <v>31</v>
      </c>
      <c r="D74" s="191"/>
      <c r="E74" s="191" t="s">
        <v>6</v>
      </c>
      <c r="F74" s="191"/>
      <c r="G74" s="191" t="s">
        <v>7</v>
      </c>
      <c r="H74" s="191"/>
      <c r="I74" s="191" t="s">
        <v>8</v>
      </c>
      <c r="J74" s="191"/>
      <c r="K74" s="191" t="s">
        <v>13</v>
      </c>
      <c r="L74" s="191"/>
      <c r="M74" s="191" t="s">
        <v>26</v>
      </c>
      <c r="N74" s="191"/>
      <c r="O74" s="191" t="s">
        <v>19</v>
      </c>
      <c r="P74" s="191"/>
      <c r="Q74" s="191" t="s">
        <v>4</v>
      </c>
      <c r="R74" s="191"/>
      <c r="S74" s="191" t="s">
        <v>9</v>
      </c>
      <c r="T74" s="194"/>
      <c r="Y74" s="87" t="s">
        <v>9</v>
      </c>
      <c r="Z74" s="88" t="s">
        <v>91</v>
      </c>
      <c r="AA74" s="5">
        <f>COUNTIF(INDEX($BX$9:$DE$58,,MATCH(Table8[[#This Row],[Theme]],$BX$6:$DE$6,0)),"&lt;=5")</f>
        <v>0</v>
      </c>
      <c r="AC74" s="106" t="str">
        <v>Relator</v>
      </c>
      <c r="AD74" s="107" t="str">
        <v>Relationship</v>
      </c>
      <c r="AE74" s="108">
        <v>0</v>
      </c>
    </row>
    <row r="75" spans="1:31" ht="17.399999999999999" customHeight="1" x14ac:dyDescent="0.45">
      <c r="A75" s="183"/>
      <c r="B75" s="184"/>
      <c r="C75" s="192"/>
      <c r="D75" s="192"/>
      <c r="E75" s="192"/>
      <c r="F75" s="192"/>
      <c r="G75" s="192"/>
      <c r="H75" s="192"/>
      <c r="I75" s="192"/>
      <c r="J75" s="192"/>
      <c r="K75" s="192"/>
      <c r="L75" s="192"/>
      <c r="M75" s="192"/>
      <c r="N75" s="192"/>
      <c r="O75" s="192"/>
      <c r="P75" s="192"/>
      <c r="Q75" s="192"/>
      <c r="R75" s="192"/>
      <c r="S75" s="192"/>
      <c r="T75" s="195"/>
      <c r="Y75" s="87" t="s">
        <v>20</v>
      </c>
      <c r="Z75" s="88" t="s">
        <v>29</v>
      </c>
      <c r="AA75" s="5">
        <f>COUNTIF(INDEX($BX$9:$DE$58,,MATCH(Table8[[#This Row],[Theme]],$BX$6:$DE$6,0)),"&lt;=5")</f>
        <v>0</v>
      </c>
      <c r="AC75" s="103" t="str">
        <v>Analytical</v>
      </c>
      <c r="AD75" s="104" t="str">
        <v>Strategic</v>
      </c>
      <c r="AE75" s="105">
        <v>0</v>
      </c>
    </row>
    <row r="76" spans="1:31" ht="17.399999999999999" customHeight="1" x14ac:dyDescent="0.45">
      <c r="A76" s="183"/>
      <c r="B76" s="184"/>
      <c r="C76" s="192"/>
      <c r="D76" s="192"/>
      <c r="E76" s="192"/>
      <c r="F76" s="192"/>
      <c r="G76" s="192"/>
      <c r="H76" s="192"/>
      <c r="I76" s="192"/>
      <c r="J76" s="192"/>
      <c r="K76" s="192"/>
      <c r="L76" s="192"/>
      <c r="M76" s="192"/>
      <c r="N76" s="192"/>
      <c r="O76" s="192"/>
      <c r="P76" s="192"/>
      <c r="Q76" s="192"/>
      <c r="R76" s="192"/>
      <c r="S76" s="192"/>
      <c r="T76" s="195"/>
      <c r="Y76" s="87" t="s">
        <v>24</v>
      </c>
      <c r="Z76" s="88" t="s">
        <v>29</v>
      </c>
      <c r="AA76" s="5">
        <f>COUNTIF(INDEX($BX$9:$DE$58,,MATCH(Table8[[#This Row],[Theme]],$BX$6:$DE$6,0)),"&lt;=5")</f>
        <v>0</v>
      </c>
      <c r="AC76" s="106" t="str">
        <v>Context</v>
      </c>
      <c r="AD76" s="107" t="str">
        <v>Strategic</v>
      </c>
      <c r="AE76" s="108">
        <v>0</v>
      </c>
    </row>
    <row r="77" spans="1:31" ht="17.399999999999999" customHeight="1" x14ac:dyDescent="0.45">
      <c r="A77" s="183"/>
      <c r="B77" s="184"/>
      <c r="C77" s="192"/>
      <c r="D77" s="192"/>
      <c r="E77" s="192"/>
      <c r="F77" s="192"/>
      <c r="G77" s="192"/>
      <c r="H77" s="192"/>
      <c r="I77" s="192"/>
      <c r="J77" s="192"/>
      <c r="K77" s="192"/>
      <c r="L77" s="192"/>
      <c r="M77" s="192"/>
      <c r="N77" s="192"/>
      <c r="O77" s="192"/>
      <c r="P77" s="192"/>
      <c r="Q77" s="192"/>
      <c r="R77" s="192"/>
      <c r="S77" s="192"/>
      <c r="T77" s="195"/>
      <c r="Y77" s="87" t="s">
        <v>18</v>
      </c>
      <c r="Z77" s="88" t="s">
        <v>29</v>
      </c>
      <c r="AA77" s="5">
        <f>COUNTIF(INDEX($BX$9:$DE$58,,MATCH(Table8[[#This Row],[Theme]],$BX$6:$DE$6,0)),"&lt;=5")</f>
        <v>0</v>
      </c>
      <c r="AC77" s="103" t="str">
        <v>Futuristic</v>
      </c>
      <c r="AD77" s="104" t="str">
        <v>Strategic</v>
      </c>
      <c r="AE77" s="105">
        <v>0</v>
      </c>
    </row>
    <row r="78" spans="1:31" ht="17.399999999999999" customHeight="1" x14ac:dyDescent="0.45">
      <c r="A78" s="183"/>
      <c r="B78" s="184"/>
      <c r="C78" s="192"/>
      <c r="D78" s="192"/>
      <c r="E78" s="192"/>
      <c r="F78" s="192"/>
      <c r="G78" s="192"/>
      <c r="H78" s="192"/>
      <c r="I78" s="192"/>
      <c r="J78" s="192"/>
      <c r="K78" s="192"/>
      <c r="L78" s="192"/>
      <c r="M78" s="192"/>
      <c r="N78" s="192"/>
      <c r="O78" s="192"/>
      <c r="P78" s="192"/>
      <c r="Q78" s="192"/>
      <c r="R78" s="192"/>
      <c r="S78" s="192"/>
      <c r="T78" s="195"/>
      <c r="Y78" s="87" t="s">
        <v>32</v>
      </c>
      <c r="Z78" s="88" t="s">
        <v>29</v>
      </c>
      <c r="AA78" s="5">
        <f>COUNTIF(INDEX($BX$9:$DE$58,,MATCH(Table8[[#This Row],[Theme]],$BX$6:$DE$6,0)),"&lt;=5")</f>
        <v>0</v>
      </c>
      <c r="AC78" s="106" t="str">
        <v>Ideation</v>
      </c>
      <c r="AD78" s="107" t="str">
        <v>Strategic</v>
      </c>
      <c r="AE78" s="108">
        <v>0</v>
      </c>
    </row>
    <row r="79" spans="1:31" ht="17.399999999999999" customHeight="1" thickBot="1" x14ac:dyDescent="0.5">
      <c r="A79" s="183"/>
      <c r="B79" s="184"/>
      <c r="C79" s="193"/>
      <c r="D79" s="193"/>
      <c r="E79" s="193"/>
      <c r="F79" s="193"/>
      <c r="G79" s="193"/>
      <c r="H79" s="193"/>
      <c r="I79" s="193"/>
      <c r="J79" s="193"/>
      <c r="K79" s="193"/>
      <c r="L79" s="193"/>
      <c r="M79" s="193"/>
      <c r="N79" s="193"/>
      <c r="O79" s="193"/>
      <c r="P79" s="193"/>
      <c r="Q79" s="193"/>
      <c r="R79" s="193"/>
      <c r="S79" s="193"/>
      <c r="T79" s="196"/>
      <c r="Y79" s="87" t="s">
        <v>25</v>
      </c>
      <c r="Z79" s="88" t="s">
        <v>29</v>
      </c>
      <c r="AA79" s="5">
        <f>COUNTIF(INDEX($BX$9:$DE$58,,MATCH(Table8[[#This Row],[Theme]],$BX$6:$DE$6,0)),"&lt;=5")</f>
        <v>0</v>
      </c>
      <c r="AC79" s="103" t="str">
        <v>Input</v>
      </c>
      <c r="AD79" s="104" t="str">
        <v>Strategic</v>
      </c>
      <c r="AE79" s="105">
        <v>0</v>
      </c>
    </row>
    <row r="80" spans="1:31" ht="22.8" thickTop="1" thickBot="1" x14ac:dyDescent="0.6">
      <c r="A80" s="93"/>
      <c r="B80" s="94"/>
      <c r="C80" s="95"/>
      <c r="D80" s="95"/>
      <c r="E80" s="95"/>
      <c r="F80" s="95"/>
      <c r="G80" s="95"/>
      <c r="H80" s="95"/>
      <c r="I80" s="95"/>
      <c r="J80" s="95"/>
      <c r="K80" s="95"/>
      <c r="L80" s="95"/>
      <c r="M80" s="95"/>
      <c r="N80" s="95"/>
      <c r="O80" s="95"/>
      <c r="P80" s="95"/>
      <c r="Q80" s="95"/>
      <c r="R80" s="95"/>
      <c r="S80" s="95"/>
      <c r="T80" s="96"/>
      <c r="Y80" s="87" t="s">
        <v>22</v>
      </c>
      <c r="Z80" s="88" t="s">
        <v>29</v>
      </c>
      <c r="AA80" s="5">
        <f>COUNTIF(INDEX($BX$9:$DE$58,,MATCH(Table8[[#This Row],[Theme]],$BX$6:$DE$6,0)),"&lt;=5")</f>
        <v>0</v>
      </c>
      <c r="AC80" s="106" t="str">
        <v>Intellection</v>
      </c>
      <c r="AD80" s="107" t="str">
        <v>Strategic</v>
      </c>
      <c r="AE80" s="108">
        <v>0</v>
      </c>
    </row>
    <row r="81" spans="1:31" ht="17.399999999999999" customHeight="1" thickTop="1" x14ac:dyDescent="0.55000000000000004">
      <c r="A81" s="183" t="s">
        <v>42</v>
      </c>
      <c r="B81" s="184"/>
      <c r="C81" s="191" t="s">
        <v>20</v>
      </c>
      <c r="D81" s="191"/>
      <c r="E81" s="191" t="s">
        <v>24</v>
      </c>
      <c r="F81" s="191"/>
      <c r="G81" s="191" t="s">
        <v>18</v>
      </c>
      <c r="H81" s="191"/>
      <c r="I81" s="191" t="s">
        <v>32</v>
      </c>
      <c r="J81" s="191"/>
      <c r="K81" s="191" t="s">
        <v>25</v>
      </c>
      <c r="L81" s="191"/>
      <c r="M81" s="191" t="s">
        <v>22</v>
      </c>
      <c r="N81" s="191"/>
      <c r="O81" s="191" t="s">
        <v>17</v>
      </c>
      <c r="P81" s="191"/>
      <c r="Q81" s="191" t="s">
        <v>29</v>
      </c>
      <c r="R81" s="191"/>
      <c r="S81" s="95"/>
      <c r="T81" s="96"/>
      <c r="Y81" s="87" t="s">
        <v>17</v>
      </c>
      <c r="Z81" s="88" t="s">
        <v>29</v>
      </c>
      <c r="AA81" s="5">
        <f>COUNTIF(INDEX($BX$9:$DE$58,,MATCH(Table8[[#This Row],[Theme]],$BX$6:$DE$6,0)),"&lt;=5")</f>
        <v>0</v>
      </c>
      <c r="AC81" s="103" t="str">
        <v>Learner</v>
      </c>
      <c r="AD81" s="104" t="str">
        <v>Strategic</v>
      </c>
      <c r="AE81" s="105">
        <v>0</v>
      </c>
    </row>
    <row r="82" spans="1:31" ht="17.399999999999999" customHeight="1" x14ac:dyDescent="0.55000000000000004">
      <c r="A82" s="183"/>
      <c r="B82" s="184"/>
      <c r="C82" s="192"/>
      <c r="D82" s="192"/>
      <c r="E82" s="192"/>
      <c r="F82" s="192"/>
      <c r="G82" s="192"/>
      <c r="H82" s="192"/>
      <c r="I82" s="192"/>
      <c r="J82" s="192"/>
      <c r="K82" s="192"/>
      <c r="L82" s="192"/>
      <c r="M82" s="192"/>
      <c r="N82" s="192"/>
      <c r="O82" s="192"/>
      <c r="P82" s="192"/>
      <c r="Q82" s="192"/>
      <c r="R82" s="192"/>
      <c r="S82" s="95"/>
      <c r="T82" s="96"/>
      <c r="Y82" s="87" t="s">
        <v>29</v>
      </c>
      <c r="Z82" s="88" t="s">
        <v>29</v>
      </c>
      <c r="AA82" s="5">
        <f>COUNTIF(INDEX($BX$9:$DE$58,,MATCH(Table8[[#This Row],[Theme]],$BX$6:$DE$6,0)),"&lt;=5")</f>
        <v>0</v>
      </c>
      <c r="AC82" s="109" t="str">
        <v>Strategic</v>
      </c>
      <c r="AD82" s="110" t="str">
        <v>Strategic</v>
      </c>
      <c r="AE82" s="111">
        <v>0</v>
      </c>
    </row>
    <row r="83" spans="1:31" ht="17.399999999999999" customHeight="1" x14ac:dyDescent="0.55000000000000004">
      <c r="A83" s="183"/>
      <c r="B83" s="184"/>
      <c r="C83" s="192"/>
      <c r="D83" s="192"/>
      <c r="E83" s="192"/>
      <c r="F83" s="192"/>
      <c r="G83" s="192"/>
      <c r="H83" s="192"/>
      <c r="I83" s="192"/>
      <c r="J83" s="192"/>
      <c r="K83" s="192"/>
      <c r="L83" s="192"/>
      <c r="M83" s="192"/>
      <c r="N83" s="192"/>
      <c r="O83" s="192"/>
      <c r="P83" s="192"/>
      <c r="Q83" s="192"/>
      <c r="R83" s="192"/>
      <c r="S83" s="95"/>
      <c r="T83" s="96"/>
    </row>
    <row r="84" spans="1:31" ht="17.399999999999999" customHeight="1" x14ac:dyDescent="0.55000000000000004">
      <c r="A84" s="183"/>
      <c r="B84" s="184"/>
      <c r="C84" s="192"/>
      <c r="D84" s="192"/>
      <c r="E84" s="192"/>
      <c r="F84" s="192"/>
      <c r="G84" s="192"/>
      <c r="H84" s="192"/>
      <c r="I84" s="192"/>
      <c r="J84" s="192"/>
      <c r="K84" s="192"/>
      <c r="L84" s="192"/>
      <c r="M84" s="192"/>
      <c r="N84" s="192"/>
      <c r="O84" s="192"/>
      <c r="P84" s="192"/>
      <c r="Q84" s="192"/>
      <c r="R84" s="192"/>
      <c r="S84" s="95"/>
      <c r="T84" s="96"/>
    </row>
    <row r="85" spans="1:31" ht="17.399999999999999" customHeight="1" x14ac:dyDescent="0.55000000000000004">
      <c r="A85" s="183"/>
      <c r="B85" s="184"/>
      <c r="C85" s="192"/>
      <c r="D85" s="192"/>
      <c r="E85" s="192"/>
      <c r="F85" s="192"/>
      <c r="G85" s="192"/>
      <c r="H85" s="192"/>
      <c r="I85" s="192"/>
      <c r="J85" s="192"/>
      <c r="K85" s="192"/>
      <c r="L85" s="192"/>
      <c r="M85" s="192"/>
      <c r="N85" s="192"/>
      <c r="O85" s="192"/>
      <c r="P85" s="192"/>
      <c r="Q85" s="192"/>
      <c r="R85" s="192"/>
      <c r="S85" s="95"/>
      <c r="T85" s="96"/>
    </row>
    <row r="86" spans="1:31" ht="17.399999999999999" customHeight="1" thickBot="1" x14ac:dyDescent="0.6">
      <c r="A86" s="183"/>
      <c r="B86" s="184"/>
      <c r="C86" s="193"/>
      <c r="D86" s="193"/>
      <c r="E86" s="193"/>
      <c r="F86" s="193"/>
      <c r="G86" s="193"/>
      <c r="H86" s="193"/>
      <c r="I86" s="193"/>
      <c r="J86" s="193"/>
      <c r="K86" s="193"/>
      <c r="L86" s="193"/>
      <c r="M86" s="193"/>
      <c r="N86" s="193"/>
      <c r="O86" s="193"/>
      <c r="P86" s="193"/>
      <c r="Q86" s="193"/>
      <c r="R86" s="193"/>
      <c r="S86" s="95"/>
      <c r="T86" s="96"/>
    </row>
    <row r="87" spans="1:31" ht="22.2" thickTop="1" x14ac:dyDescent="0.55000000000000004">
      <c r="A87" s="66"/>
      <c r="S87" s="95"/>
      <c r="T87" s="96"/>
    </row>
    <row r="88" spans="1:31" x14ac:dyDescent="0.45">
      <c r="A88" s="67"/>
      <c r="B88" s="61"/>
      <c r="C88" s="61"/>
      <c r="D88" s="61"/>
      <c r="E88" s="61"/>
      <c r="F88" s="61"/>
      <c r="G88" s="61"/>
      <c r="H88" s="61"/>
      <c r="I88" s="61"/>
      <c r="J88" s="61"/>
      <c r="K88" s="61"/>
      <c r="L88" s="61"/>
      <c r="M88" s="61"/>
      <c r="N88" s="61"/>
      <c r="O88" s="61"/>
      <c r="P88" s="61"/>
      <c r="Q88" s="61"/>
      <c r="R88" s="61"/>
      <c r="S88" s="61"/>
      <c r="T88" s="68"/>
    </row>
  </sheetData>
  <sheetProtection sheet="1" objects="1" scenarios="1"/>
  <sortState xmlns:xlrd2="http://schemas.microsoft.com/office/spreadsheetml/2017/richdata2" ref="Y4:AF39">
    <sortCondition ref="Y4:Y39"/>
    <sortCondition ref="Z4:Z39"/>
  </sortState>
  <mergeCells count="82">
    <mergeCell ref="O60:P65"/>
    <mergeCell ref="Q81:R86"/>
    <mergeCell ref="C81:D86"/>
    <mergeCell ref="E81:F86"/>
    <mergeCell ref="G81:H86"/>
    <mergeCell ref="I81:J86"/>
    <mergeCell ref="K81:L86"/>
    <mergeCell ref="M81:N86"/>
    <mergeCell ref="M67:N72"/>
    <mergeCell ref="O67:P72"/>
    <mergeCell ref="A67:B72"/>
    <mergeCell ref="O81:P86"/>
    <mergeCell ref="C74:D79"/>
    <mergeCell ref="K74:L79"/>
    <mergeCell ref="C67:D72"/>
    <mergeCell ref="E67:F72"/>
    <mergeCell ref="G67:H72"/>
    <mergeCell ref="I67:J72"/>
    <mergeCell ref="K67:L72"/>
    <mergeCell ref="A74:B79"/>
    <mergeCell ref="A81:B86"/>
    <mergeCell ref="C34:F38"/>
    <mergeCell ref="C39:F43"/>
    <mergeCell ref="F55:J56"/>
    <mergeCell ref="E74:F79"/>
    <mergeCell ref="G74:H79"/>
    <mergeCell ref="I74:J79"/>
    <mergeCell ref="A59:T59"/>
    <mergeCell ref="S60:T65"/>
    <mergeCell ref="Q67:R72"/>
    <mergeCell ref="Q74:R79"/>
    <mergeCell ref="S74:T79"/>
    <mergeCell ref="M74:N79"/>
    <mergeCell ref="O74:P79"/>
    <mergeCell ref="Q60:R65"/>
    <mergeCell ref="CE5:DE5"/>
    <mergeCell ref="J34:M38"/>
    <mergeCell ref="J39:M43"/>
    <mergeCell ref="A60:B65"/>
    <mergeCell ref="C60:D65"/>
    <mergeCell ref="E60:F65"/>
    <mergeCell ref="G60:H65"/>
    <mergeCell ref="I60:J65"/>
    <mergeCell ref="K60:L65"/>
    <mergeCell ref="M60:N65"/>
    <mergeCell ref="C51:E52"/>
    <mergeCell ref="A49:B50"/>
    <mergeCell ref="A51:B52"/>
    <mergeCell ref="F51:J52"/>
    <mergeCell ref="K51:O52"/>
    <mergeCell ref="C55:E56"/>
    <mergeCell ref="AP2:AV2"/>
    <mergeCell ref="C47:E48"/>
    <mergeCell ref="C49:E50"/>
    <mergeCell ref="F47:J48"/>
    <mergeCell ref="K47:O48"/>
    <mergeCell ref="P47:T48"/>
    <mergeCell ref="F49:J50"/>
    <mergeCell ref="K49:O50"/>
    <mergeCell ref="P49:T50"/>
    <mergeCell ref="C46:E46"/>
    <mergeCell ref="F46:J46"/>
    <mergeCell ref="P46:T46"/>
    <mergeCell ref="O30:T30"/>
    <mergeCell ref="O31:T36"/>
    <mergeCell ref="O38:T38"/>
    <mergeCell ref="O39:T44"/>
    <mergeCell ref="A1:T1"/>
    <mergeCell ref="A2:C6"/>
    <mergeCell ref="A47:B48"/>
    <mergeCell ref="A46:B46"/>
    <mergeCell ref="A45:T45"/>
    <mergeCell ref="K46:O46"/>
    <mergeCell ref="K55:O56"/>
    <mergeCell ref="P55:T56"/>
    <mergeCell ref="P51:T52"/>
    <mergeCell ref="C53:E54"/>
    <mergeCell ref="A53:B54"/>
    <mergeCell ref="F53:J54"/>
    <mergeCell ref="K53:O54"/>
    <mergeCell ref="P53:T54"/>
    <mergeCell ref="A55:B56"/>
  </mergeCells>
  <conditionalFormatting sqref="C47:E56">
    <cfRule type="expression" dxfId="12" priority="5">
      <formula>VLOOKUP(C47,$Y$49:$Z$82,2,0)="Strategic"</formula>
    </cfRule>
    <cfRule type="expression" dxfId="11" priority="6">
      <formula>VLOOKUP(C47,$Y$49:$Z$82,2,0)="Relationship"</formula>
    </cfRule>
    <cfRule type="expression" dxfId="10" priority="7">
      <formula>VLOOKUP(C47,$Y$49:$Z$82,2,0)="Influencing"</formula>
    </cfRule>
    <cfRule type="expression" dxfId="9" priority="8">
      <formula>VLOOKUP(C47,$Y$49:$Z$82,2,0)="Executing"</formula>
    </cfRule>
  </conditionalFormatting>
  <conditionalFormatting sqref="C67:R72">
    <cfRule type="expression" dxfId="8" priority="3">
      <formula>VLOOKUP(C67,$Y$49:$AA$82,3,0)&gt;0</formula>
    </cfRule>
  </conditionalFormatting>
  <conditionalFormatting sqref="C81:R86">
    <cfRule type="expression" dxfId="7" priority="1">
      <formula>VLOOKUP(C81,$Y$49:$AA$82,3,0)&gt;0</formula>
    </cfRule>
  </conditionalFormatting>
  <conditionalFormatting sqref="C60:T65">
    <cfRule type="expression" dxfId="6" priority="4">
      <formula>VLOOKUP(C60,$Y$49:$AA$82,3,0)&gt;0</formula>
    </cfRule>
  </conditionalFormatting>
  <conditionalFormatting sqref="C74:U79">
    <cfRule type="expression" dxfId="5" priority="2">
      <formula>VLOOKUP(C74,$Y$49:$AA$82,3,0)&gt;0</formula>
    </cfRule>
  </conditionalFormatting>
  <dataValidations count="1">
    <dataValidation type="list" allowBlank="1" showInputMessage="1" showErrorMessage="1" sqref="E3" xr:uid="{8B28C5EF-FD01-40FE-85CE-306E66AB392C}">
      <formula1>INDIRECT("Theme_Ranges[Theme Ranges]")</formula1>
    </dataValidation>
  </dataValidations>
  <pageMargins left="0.7" right="0.7" top="0.75" bottom="0.75" header="0.3" footer="0.3"/>
  <pageSetup paperSize="9" scale="58" fitToHeight="0" orientation="landscape" horizontalDpi="300" verticalDpi="300" r:id="rId1"/>
  <headerFooter>
    <oddFooter>&amp;CGallup®, CliftonStrengths® and the 34 CliftonStrengths theme names are trademarks of Gallup, Inc. All rights reserved. This product includes Gallup trademarks and copyrighted material and is used herein pursuant to license.</oddFooter>
  </headerFooter>
  <rowBreaks count="1" manualBreakCount="1">
    <brk id="44" max="19" man="1"/>
  </rowBreaks>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DF632-6BF0-42EE-B2D3-75D661EFB1F8}">
  <sheetPr>
    <tabColor theme="1"/>
  </sheetPr>
  <dimension ref="A1"/>
  <sheetViews>
    <sheetView workbookViewId="0"/>
  </sheetViews>
  <sheetFormatPr defaultRowHeight="17.399999999999999" x14ac:dyDescent="0.4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FDE0C-F28D-4E8A-8D4C-6ADCE0FC674A}">
  <sheetPr>
    <tabColor theme="4" tint="0.59999389629810485"/>
    <pageSetUpPr fitToPage="1"/>
  </sheetPr>
  <dimension ref="A1:DD86"/>
  <sheetViews>
    <sheetView showGridLines="0" zoomScale="56" zoomScaleNormal="70" zoomScaleSheetLayoutView="70" workbookViewId="0">
      <selection activeCell="X26" sqref="X26"/>
    </sheetView>
  </sheetViews>
  <sheetFormatPr defaultRowHeight="17.399999999999999" outlineLevelCol="1" x14ac:dyDescent="0.45"/>
  <cols>
    <col min="1" max="3" width="9.1796875" style="5" customWidth="1"/>
    <col min="4" max="4" width="9.90625" style="5" bestFit="1" customWidth="1"/>
    <col min="5" max="5" width="19.54296875" style="5" customWidth="1"/>
    <col min="6" max="18" width="9.1796875" style="5" customWidth="1"/>
    <col min="19" max="21" width="8.81640625" style="5" customWidth="1"/>
    <col min="22" max="23" width="8.7265625" style="5" customWidth="1"/>
    <col min="24" max="24" width="8.7265625" style="5" customWidth="1" outlineLevel="1"/>
    <col min="25" max="25" width="9.453125" style="5" customWidth="1" outlineLevel="1"/>
    <col min="26" max="27" width="17.36328125" style="5" customWidth="1" outlineLevel="1"/>
    <col min="28" max="28" width="14.54296875" style="5" customWidth="1" outlineLevel="1"/>
    <col min="29" max="32" width="14.90625" style="5" customWidth="1" outlineLevel="1"/>
    <col min="33" max="33" width="8.7265625" style="5" customWidth="1" outlineLevel="1"/>
    <col min="34" max="34" width="14" style="5" customWidth="1" outlineLevel="1"/>
    <col min="35" max="35" width="10.7265625" style="5" customWidth="1" outlineLevel="1"/>
    <col min="36" max="40" width="13.7265625" style="5" customWidth="1" outlineLevel="1"/>
    <col min="41" max="42" width="8.7265625" style="5" customWidth="1" outlineLevel="1"/>
    <col min="43" max="44" width="10.36328125" style="5" customWidth="1" outlineLevel="1"/>
    <col min="45" max="55" width="6.81640625" style="5" customWidth="1" outlineLevel="1"/>
    <col min="56" max="62" width="8.90625" style="5" customWidth="1" outlineLevel="1"/>
    <col min="63" max="63" width="6.81640625" style="5" customWidth="1" outlineLevel="1"/>
    <col min="64" max="67" width="9.54296875" style="5" customWidth="1" outlineLevel="1"/>
    <col min="68" max="68" width="6.81640625" style="5" customWidth="1" outlineLevel="1"/>
    <col min="69" max="69" width="7.6328125" style="5" customWidth="1" outlineLevel="1"/>
    <col min="70" max="75" width="6.81640625" style="5" customWidth="1" outlineLevel="1"/>
    <col min="76" max="102" width="7" style="5" customWidth="1" outlineLevel="1"/>
    <col min="103" max="103" width="8.7265625" style="5" customWidth="1" outlineLevel="1"/>
    <col min="104" max="104" width="18.6328125" style="5" customWidth="1" outlineLevel="1"/>
    <col min="105" max="105" width="9.08984375" style="5" customWidth="1" outlineLevel="1"/>
    <col min="106" max="106" width="10.08984375" style="5" customWidth="1" outlineLevel="1"/>
    <col min="107" max="107" width="18.6328125" style="5" customWidth="1" outlineLevel="1"/>
    <col min="108" max="108" width="16" style="5" customWidth="1" outlineLevel="1"/>
    <col min="109" max="109" width="2" style="5" bestFit="1" customWidth="1"/>
    <col min="110" max="16384" width="8.7265625" style="5"/>
  </cols>
  <sheetData>
    <row r="1" spans="1:108" ht="30.6" x14ac:dyDescent="0.75">
      <c r="A1" s="160" t="s">
        <v>739</v>
      </c>
      <c r="B1" s="160"/>
      <c r="C1" s="160"/>
      <c r="D1" s="160"/>
      <c r="E1" s="160"/>
      <c r="F1" s="160"/>
      <c r="G1" s="160"/>
      <c r="H1" s="160"/>
      <c r="I1" s="160"/>
      <c r="J1" s="160"/>
      <c r="K1" s="160"/>
      <c r="L1" s="160"/>
      <c r="M1" s="160"/>
      <c r="N1" s="160"/>
      <c r="O1" s="160"/>
      <c r="P1" s="160"/>
      <c r="Q1" s="160"/>
      <c r="R1" s="160"/>
      <c r="S1" s="160"/>
      <c r="T1" s="160"/>
      <c r="Z1" s="5" t="s">
        <v>111</v>
      </c>
    </row>
    <row r="2" spans="1:108" ht="21.6" customHeight="1" x14ac:dyDescent="0.45">
      <c r="A2" s="161" t="e" vm="1">
        <v>#VALUE!</v>
      </c>
      <c r="B2" s="162"/>
      <c r="C2" s="162"/>
      <c r="T2" s="65"/>
      <c r="Y2" s="62" t="s">
        <v>769</v>
      </c>
      <c r="Z2" s="61"/>
      <c r="AA2" s="61"/>
      <c r="AB2" s="61"/>
      <c r="AC2" s="61"/>
      <c r="AD2" s="61"/>
      <c r="AE2" s="61"/>
      <c r="AF2" s="61"/>
      <c r="AH2" s="62" t="s">
        <v>718</v>
      </c>
      <c r="AI2" s="61"/>
      <c r="AJ2" s="61"/>
      <c r="AK2" s="61"/>
      <c r="AL2" s="61"/>
      <c r="AM2" s="61"/>
      <c r="AN2" s="61"/>
      <c r="AT2" s="5" t="str">
        <f>AT7&amp;"/"&amp;$AS$7&amp;" People have "&amp;AT6&amp;" in their "&amp;$AR$8</f>
        <v>0/0 People have Executing in their Top 5</v>
      </c>
      <c r="AU2" s="5" t="str">
        <f>AU7&amp;"/"&amp;$AS$7&amp;" People have "&amp;AU6&amp;" in their "&amp;$AR$8</f>
        <v>0/0 People have Influencing in their Top 5</v>
      </c>
      <c r="AV2" s="5" t="str">
        <f>AV7&amp;"/"&amp;$AS$7&amp;" People have "&amp;AV6&amp;" in their "&amp;$AR$8</f>
        <v>0/0 People have Relationship Building in their Top 5</v>
      </c>
      <c r="AW2" s="5" t="str">
        <f>AW7&amp;"/"&amp;$AS$7&amp;" People have "&amp;AW6&amp;" in their "&amp;$AR$8</f>
        <v>0/0 People have Strategic Thinking in their Top 5</v>
      </c>
    </row>
    <row r="3" spans="1:108" ht="19.2" x14ac:dyDescent="0.45">
      <c r="A3" s="118"/>
      <c r="B3" s="119"/>
      <c r="C3" s="119"/>
      <c r="D3" s="85" t="s">
        <v>724</v>
      </c>
      <c r="E3" s="99" t="s">
        <v>104</v>
      </c>
      <c r="T3" s="65"/>
      <c r="Y3" s="53" t="s">
        <v>719</v>
      </c>
      <c r="Z3" s="53" t="s">
        <v>101</v>
      </c>
      <c r="AA3" s="53" t="s">
        <v>80</v>
      </c>
      <c r="AB3" s="54" t="s">
        <v>717</v>
      </c>
      <c r="AC3" s="55" t="s">
        <v>41</v>
      </c>
      <c r="AD3" s="56" t="s">
        <v>43</v>
      </c>
      <c r="AE3" s="57" t="s">
        <v>91</v>
      </c>
      <c r="AF3" s="58" t="s">
        <v>29</v>
      </c>
      <c r="AH3" s="53" t="s">
        <v>101</v>
      </c>
      <c r="AI3" s="53" t="s">
        <v>80</v>
      </c>
      <c r="AJ3" s="54" t="s">
        <v>717</v>
      </c>
      <c r="AK3" s="55" t="s">
        <v>41</v>
      </c>
      <c r="AL3" s="56" t="s">
        <v>43</v>
      </c>
      <c r="AM3" s="57" t="s">
        <v>91</v>
      </c>
      <c r="AN3" s="58" t="s">
        <v>29</v>
      </c>
    </row>
    <row r="4" spans="1:108" ht="19.2" x14ac:dyDescent="0.45">
      <c r="A4" s="118"/>
      <c r="B4" s="119"/>
      <c r="C4" s="119"/>
      <c r="D4" s="85" t="s">
        <v>768</v>
      </c>
      <c r="E4" s="113" t="s">
        <v>731</v>
      </c>
      <c r="O4" s="202" t="s">
        <v>754</v>
      </c>
      <c r="P4" s="203"/>
      <c r="Q4" s="203"/>
      <c r="R4" s="203"/>
      <c r="S4" s="203"/>
      <c r="T4" s="204"/>
      <c r="Y4" s="5">
        <v>1</v>
      </c>
      <c r="AA4" s="52" t="s">
        <v>29</v>
      </c>
      <c r="AG4" s="59"/>
      <c r="AH4" s="52" t="str" cm="1">
        <f t="array" ref="AH4:AJ40">_xlfn._xlws.SORT($Z$4:$AB$40,3,1)</f>
        <v>Analytical</v>
      </c>
      <c r="AI4" s="52" t="str">
        <v>Strategic</v>
      </c>
      <c r="AJ4" s="52" t="e">
        <v>#N/A</v>
      </c>
      <c r="AK4" s="52" t="e">
        <f t="shared" ref="AK4:AK42" si="0">IF(IFERROR(VLOOKUP($AH4,$Z:$AF,4,0),0)&gt;0,VLOOKUP($AH4,$Z:$AF,4,0),NA())</f>
        <v>#N/A</v>
      </c>
      <c r="AL4" s="52" t="e">
        <f t="shared" ref="AL4:AL42" si="1">IF(IFERROR(VLOOKUP($AH4,$Z:$AF,5,0),"")&gt;0,VLOOKUP($AH4,$Z:$AF,5,0),NA())</f>
        <v>#N/A</v>
      </c>
      <c r="AM4" s="52" t="e">
        <f t="shared" ref="AM4:AM42" si="2">IF(IFERROR(VLOOKUP($AH4,$Z:$AF,6,0),0)&gt;0,VLOOKUP($AH4,$Z:$AF,6,0),NA())</f>
        <v>#N/A</v>
      </c>
      <c r="AN4" s="52" t="e">
        <f t="shared" ref="AN4:AN42" si="3">IF(IFERROR(VLOOKUP($AH4,$Z:$AF,7,0),0)&gt;0,VLOOKUP($AH4,$Z:$AF,7,0),NA())</f>
        <v>#N/A</v>
      </c>
    </row>
    <row r="5" spans="1:108" x14ac:dyDescent="0.45">
      <c r="A5" s="118"/>
      <c r="B5" s="119"/>
      <c r="C5" s="119"/>
      <c r="O5" s="173" t="e" cm="1">
        <f t="array" ref="O5">"The team leads with "&amp;INDEX($AY$6:$BB$6,,MATCH(MAX($AY$8:$BB$8),$AY$8:$BB$8,0))&amp;" themes. 
"&amp;VLOOKUP(INDEX($AY$6:$BB$6,,MATCH(MAX($AY$8:$BB$8),$AY$8:$BB$8,0)),Settings!C4:G7,4,0)</f>
        <v>#DIV/0!</v>
      </c>
      <c r="P5" s="173"/>
      <c r="Q5" s="173"/>
      <c r="R5" s="173"/>
      <c r="S5" s="173"/>
      <c r="T5" s="174"/>
      <c r="Y5" s="52">
        <v>1</v>
      </c>
      <c r="Z5" s="52" t="s">
        <v>20</v>
      </c>
      <c r="AA5" s="52" t="s">
        <v>29</v>
      </c>
      <c r="AB5" s="52" t="e">
        <f t="shared" ref="AB5:AB12" si="4">SUM(AC5:AF5)</f>
        <v>#N/A</v>
      </c>
      <c r="AC5" s="52"/>
      <c r="AD5" s="52"/>
      <c r="AE5" s="52"/>
      <c r="AF5" s="52" t="e">
        <f>35-VLOOKUP($E$4&amp;$Z5,Data_Table_1[[Full Name Theme Conc]:[Theme Ranking]],8,0)</f>
        <v>#N/A</v>
      </c>
      <c r="AH5" s="52" t="str">
        <v>Context</v>
      </c>
      <c r="AI5" s="52" t="str">
        <v>Strategic</v>
      </c>
      <c r="AJ5" s="52" t="e">
        <v>#N/A</v>
      </c>
      <c r="AK5" s="52" t="e">
        <f t="shared" si="0"/>
        <v>#N/A</v>
      </c>
      <c r="AL5" s="52" t="e">
        <f t="shared" si="1"/>
        <v>#N/A</v>
      </c>
      <c r="AM5" s="52" t="e">
        <f t="shared" si="2"/>
        <v>#N/A</v>
      </c>
      <c r="AN5" s="52" t="e">
        <f t="shared" si="3"/>
        <v>#N/A</v>
      </c>
      <c r="AS5" s="62" t="s">
        <v>726</v>
      </c>
      <c r="AY5" s="62" t="s">
        <v>727</v>
      </c>
      <c r="BF5" s="62" t="s">
        <v>747</v>
      </c>
      <c r="BL5" s="62" t="s">
        <v>727</v>
      </c>
      <c r="BQ5" s="197" t="s">
        <v>111</v>
      </c>
      <c r="BR5" s="197"/>
      <c r="BS5" s="197"/>
      <c r="BT5" s="197"/>
      <c r="BU5" s="197"/>
      <c r="BV5" s="197"/>
      <c r="BW5" s="197"/>
      <c r="BX5" s="197"/>
      <c r="BY5" s="197"/>
      <c r="BZ5" s="197"/>
      <c r="CA5" s="197"/>
      <c r="CB5" s="197"/>
      <c r="CC5" s="197"/>
      <c r="CD5" s="197"/>
      <c r="CE5" s="197"/>
      <c r="CF5" s="197"/>
      <c r="CG5" s="197"/>
      <c r="CH5" s="197"/>
      <c r="CI5" s="197"/>
      <c r="CJ5" s="197"/>
      <c r="CK5" s="197"/>
      <c r="CL5" s="197"/>
      <c r="CM5" s="197"/>
      <c r="CN5" s="197"/>
      <c r="CO5" s="197"/>
      <c r="CP5" s="197"/>
      <c r="CQ5" s="197"/>
      <c r="CR5" s="197"/>
      <c r="CS5" s="197"/>
      <c r="CT5" s="197"/>
      <c r="CU5" s="197"/>
      <c r="CV5" s="197"/>
      <c r="CW5" s="197"/>
      <c r="CX5" s="197"/>
      <c r="CZ5" s="5" t="s">
        <v>721</v>
      </c>
    </row>
    <row r="6" spans="1:108" ht="19.2" customHeight="1" x14ac:dyDescent="0.45">
      <c r="A6" s="118"/>
      <c r="B6" s="119"/>
      <c r="C6" s="119"/>
      <c r="O6" s="175"/>
      <c r="P6" s="175"/>
      <c r="Q6" s="175"/>
      <c r="R6" s="175"/>
      <c r="S6" s="175"/>
      <c r="T6" s="176"/>
      <c r="Y6" s="52">
        <v>1</v>
      </c>
      <c r="Z6" s="52" t="s">
        <v>24</v>
      </c>
      <c r="AA6" s="52" t="s">
        <v>29</v>
      </c>
      <c r="AB6" s="52" t="e">
        <f t="shared" si="4"/>
        <v>#N/A</v>
      </c>
      <c r="AC6" s="52"/>
      <c r="AD6" s="52"/>
      <c r="AE6" s="52"/>
      <c r="AF6" s="52" t="e">
        <f>35-VLOOKUP($E$4&amp;$Z6,Data_Table_1[[Full Name Theme Conc]:[Theme Ranking]],8,0)</f>
        <v>#N/A</v>
      </c>
      <c r="AH6" s="52" t="str">
        <v>Futuristic</v>
      </c>
      <c r="AI6" s="52" t="str">
        <v>Strategic</v>
      </c>
      <c r="AJ6" s="52" t="e">
        <v>#N/A</v>
      </c>
      <c r="AK6" s="52" t="e">
        <f t="shared" si="0"/>
        <v>#N/A</v>
      </c>
      <c r="AL6" s="52" t="e">
        <f t="shared" si="1"/>
        <v>#N/A</v>
      </c>
      <c r="AM6" s="52" t="e">
        <f t="shared" si="2"/>
        <v>#N/A</v>
      </c>
      <c r="AN6" s="52" t="e">
        <f t="shared" si="3"/>
        <v>#N/A</v>
      </c>
      <c r="AQ6" s="5" t="s">
        <v>112</v>
      </c>
      <c r="AS6" s="27" t="str">
        <f>'Team Grid'!AW6</f>
        <v>Total People</v>
      </c>
      <c r="AT6" s="27" t="str">
        <f>'Team Grid'!AX6</f>
        <v>Executing</v>
      </c>
      <c r="AU6" s="27" t="str">
        <f>'Team Grid'!AY6</f>
        <v>Influencing</v>
      </c>
      <c r="AV6" s="27" t="str">
        <f>'Team Grid'!AZ6</f>
        <v>Relationship Building</v>
      </c>
      <c r="AW6" s="27" t="str">
        <f>'Team Grid'!BA6</f>
        <v>Strategic Thinking</v>
      </c>
      <c r="AX6" s="70"/>
      <c r="AY6" s="27" t="str">
        <f>AT6</f>
        <v>Executing</v>
      </c>
      <c r="AZ6" s="27" t="str">
        <f t="shared" ref="AZ6:BB6" si="5">AU6</f>
        <v>Influencing</v>
      </c>
      <c r="BA6" s="27" t="str">
        <f t="shared" si="5"/>
        <v>Relationship Building</v>
      </c>
      <c r="BB6" s="27" t="str">
        <f t="shared" si="5"/>
        <v>Strategic Thinking</v>
      </c>
      <c r="BC6" s="70"/>
      <c r="BD6" s="5" t="s">
        <v>112</v>
      </c>
      <c r="BF6" s="27" t="str">
        <f>AS6</f>
        <v>Total People</v>
      </c>
      <c r="BG6" s="27" t="str">
        <f t="shared" ref="BG6:BJ6" si="6">AT6</f>
        <v>Executing</v>
      </c>
      <c r="BH6" s="27" t="str">
        <f t="shared" si="6"/>
        <v>Influencing</v>
      </c>
      <c r="BI6" s="27" t="str">
        <f t="shared" si="6"/>
        <v>Relationship Building</v>
      </c>
      <c r="BJ6" s="27" t="str">
        <f t="shared" si="6"/>
        <v>Strategic Thinking</v>
      </c>
      <c r="BK6" s="70"/>
      <c r="BL6" s="27" t="str">
        <f t="shared" ref="BL6:BO6" si="7">AY6</f>
        <v>Executing</v>
      </c>
      <c r="BM6" s="27" t="str">
        <f t="shared" si="7"/>
        <v>Influencing</v>
      </c>
      <c r="BN6" s="27" t="str">
        <f t="shared" si="7"/>
        <v>Relationship Building</v>
      </c>
      <c r="BO6" s="27" t="str">
        <f t="shared" si="7"/>
        <v>Strategic Thinking</v>
      </c>
      <c r="BQ6" s="29" t="str">
        <f>'Team Grid'!BC6</f>
        <v>Achiever</v>
      </c>
      <c r="BR6" s="29" t="str">
        <f>'Team Grid'!BD6</f>
        <v>Arranger</v>
      </c>
      <c r="BS6" s="29" t="str">
        <f>'Team Grid'!BE6</f>
        <v>Belief</v>
      </c>
      <c r="BT6" s="29" t="str">
        <f>'Team Grid'!BF6</f>
        <v>Consistency</v>
      </c>
      <c r="BU6" s="29" t="str">
        <f>'Team Grid'!BG6</f>
        <v>Deliberative</v>
      </c>
      <c r="BV6" s="29" t="str">
        <f>'Team Grid'!BH6</f>
        <v>Discipline</v>
      </c>
      <c r="BW6" s="29" t="str">
        <f>'Team Grid'!BI6</f>
        <v>Focus</v>
      </c>
      <c r="BX6" s="29" t="str">
        <f>'Team Grid'!BJ6</f>
        <v>Responsibility</v>
      </c>
      <c r="BY6" s="29" t="str">
        <f>'Team Grid'!BK6</f>
        <v>Restorative</v>
      </c>
      <c r="BZ6" s="30" t="str">
        <f>'Team Grid'!BL6</f>
        <v>Activator</v>
      </c>
      <c r="CA6" s="30" t="str">
        <f>'Team Grid'!BM6</f>
        <v>Command</v>
      </c>
      <c r="CB6" s="30" t="str">
        <f>'Team Grid'!BN6</f>
        <v>Communication</v>
      </c>
      <c r="CC6" s="30" t="str">
        <f>'Team Grid'!BO6</f>
        <v>Competition</v>
      </c>
      <c r="CD6" s="30" t="str">
        <f>'Team Grid'!BP6</f>
        <v>Maximizer</v>
      </c>
      <c r="CE6" s="30" t="str">
        <f>'Team Grid'!BQ6</f>
        <v>Self-Assurance</v>
      </c>
      <c r="CF6" s="30" t="str">
        <f>'Team Grid'!BR6</f>
        <v>Significance</v>
      </c>
      <c r="CG6" s="30" t="str">
        <f>'Team Grid'!BS6</f>
        <v>Woo</v>
      </c>
      <c r="CH6" s="31" t="str">
        <f>'Team Grid'!BT6</f>
        <v>Adaptability</v>
      </c>
      <c r="CI6" s="31" t="str">
        <f>'Team Grid'!BU6</f>
        <v>Connectedness</v>
      </c>
      <c r="CJ6" s="31" t="str">
        <f>'Team Grid'!BV6</f>
        <v>Developer</v>
      </c>
      <c r="CK6" s="31" t="str">
        <f>'Team Grid'!BW6</f>
        <v>Empathy</v>
      </c>
      <c r="CL6" s="31" t="str">
        <f>'Team Grid'!BX6</f>
        <v>Harmony</v>
      </c>
      <c r="CM6" s="31" t="str">
        <f>'Team Grid'!BY6</f>
        <v>Includer</v>
      </c>
      <c r="CN6" s="31" t="str">
        <f>'Team Grid'!BZ6</f>
        <v>Individualization</v>
      </c>
      <c r="CO6" s="31" t="str">
        <f>'Team Grid'!CA6</f>
        <v>Positivity</v>
      </c>
      <c r="CP6" s="31" t="str">
        <f>'Team Grid'!CB6</f>
        <v>Relator</v>
      </c>
      <c r="CQ6" s="32" t="str">
        <f>'Team Grid'!CC6</f>
        <v>Analytical</v>
      </c>
      <c r="CR6" s="32" t="str">
        <f>'Team Grid'!CD6</f>
        <v>Context</v>
      </c>
      <c r="CS6" s="32" t="str">
        <f>'Team Grid'!CE6</f>
        <v>Futuristic</v>
      </c>
      <c r="CT6" s="32" t="str">
        <f>'Team Grid'!CF6</f>
        <v>Ideation</v>
      </c>
      <c r="CU6" s="32" t="str">
        <f>'Team Grid'!CG6</f>
        <v>Input</v>
      </c>
      <c r="CV6" s="32" t="str">
        <f>'Team Grid'!CH6</f>
        <v>Intellection</v>
      </c>
      <c r="CW6" s="32" t="str">
        <f>'Team Grid'!CI6</f>
        <v>Learner</v>
      </c>
      <c r="CX6" s="32" t="str">
        <f>'Team Grid'!CJ6</f>
        <v>Strategic</v>
      </c>
      <c r="DA6" s="52" t="str">
        <f t="shared" ref="DA6:DD7" si="8">AT6</f>
        <v>Executing</v>
      </c>
      <c r="DB6" s="52" t="str">
        <f t="shared" si="8"/>
        <v>Influencing</v>
      </c>
      <c r="DC6" s="52" t="str">
        <f t="shared" si="8"/>
        <v>Relationship Building</v>
      </c>
      <c r="DD6" s="52" t="str">
        <f t="shared" si="8"/>
        <v>Strategic Thinking</v>
      </c>
    </row>
    <row r="7" spans="1:108" x14ac:dyDescent="0.45">
      <c r="A7" s="66"/>
      <c r="O7" s="175"/>
      <c r="P7" s="175"/>
      <c r="Q7" s="175"/>
      <c r="R7" s="175"/>
      <c r="S7" s="175"/>
      <c r="T7" s="176"/>
      <c r="Y7" s="52">
        <v>1</v>
      </c>
      <c r="Z7" s="52" t="s">
        <v>18</v>
      </c>
      <c r="AA7" s="52" t="s">
        <v>29</v>
      </c>
      <c r="AB7" s="52" t="e">
        <f t="shared" si="4"/>
        <v>#N/A</v>
      </c>
      <c r="AC7" s="52"/>
      <c r="AD7" s="52"/>
      <c r="AE7" s="52"/>
      <c r="AF7" s="52" t="e">
        <f>35-VLOOKUP($E$4&amp;$Z7,Data_Table_1[[Full Name Theme Conc]:[Theme Ranking]],8,0)</f>
        <v>#N/A</v>
      </c>
      <c r="AH7" s="52" t="str">
        <v>Ideation</v>
      </c>
      <c r="AI7" s="52" t="str">
        <v>Strategic</v>
      </c>
      <c r="AJ7" s="52" t="e">
        <v>#N/A</v>
      </c>
      <c r="AK7" s="52" t="e">
        <f t="shared" si="0"/>
        <v>#N/A</v>
      </c>
      <c r="AL7" s="52" t="e">
        <f t="shared" si="1"/>
        <v>#N/A</v>
      </c>
      <c r="AM7" s="52" t="e">
        <f t="shared" si="2"/>
        <v>#N/A</v>
      </c>
      <c r="AN7" s="52" t="e">
        <f t="shared" si="3"/>
        <v>#N/A</v>
      </c>
      <c r="AQ7" s="5" t="s">
        <v>728</v>
      </c>
      <c r="AR7" s="5" t="s">
        <v>729</v>
      </c>
      <c r="AS7" s="33">
        <f>SUBTOTAL(9,AS9:AS60)</f>
        <v>0</v>
      </c>
      <c r="AT7" s="33">
        <f>SUBTOTAL(9,AT9:AT60)</f>
        <v>0</v>
      </c>
      <c r="AU7" s="33">
        <f>SUBTOTAL(9,AU9:AU60)</f>
        <v>0</v>
      </c>
      <c r="AV7" s="33">
        <f>SUBTOTAL(9,AV9:AV60)</f>
        <v>0</v>
      </c>
      <c r="AW7" s="33">
        <f>SUBTOTAL(9,AW9:AW60)</f>
        <v>0</v>
      </c>
      <c r="AX7" s="63"/>
      <c r="AY7" s="33">
        <f>SUBTOTAL(9,AY9:AY60)</f>
        <v>0</v>
      </c>
      <c r="AZ7" s="33">
        <f>SUBTOTAL(9,AZ9:AZ60)</f>
        <v>0</v>
      </c>
      <c r="BA7" s="33">
        <f>SUBTOTAL(9,BA9:BA60)</f>
        <v>0</v>
      </c>
      <c r="BB7" s="33">
        <f>SUBTOTAL(9,BB9:BB60)</f>
        <v>0</v>
      </c>
      <c r="BC7" s="63"/>
      <c r="BD7" s="5" t="s">
        <v>728</v>
      </c>
      <c r="BE7" s="5" t="s">
        <v>729</v>
      </c>
      <c r="BF7" s="33" t="e">
        <f>SUBTOTAL(9,BF9:BF60)</f>
        <v>#N/A</v>
      </c>
      <c r="BG7" s="33">
        <f>SUBTOTAL(9,BG9:BG60)</f>
        <v>0</v>
      </c>
      <c r="BH7" s="33">
        <f>SUBTOTAL(9,BH9:BH60)</f>
        <v>0</v>
      </c>
      <c r="BI7" s="33">
        <f>SUBTOTAL(9,BI9:BI60)</f>
        <v>0</v>
      </c>
      <c r="BJ7" s="33">
        <f>SUBTOTAL(9,BJ9:BJ60)</f>
        <v>0</v>
      </c>
      <c r="BK7" s="63"/>
      <c r="BL7" s="33">
        <f>SUBTOTAL(9,BL9:BL60)</f>
        <v>0</v>
      </c>
      <c r="BM7" s="33">
        <f>SUBTOTAL(9,BM9:BM60)</f>
        <v>0</v>
      </c>
      <c r="BN7" s="33">
        <f>SUBTOTAL(9,BN9:BN60)</f>
        <v>0</v>
      </c>
      <c r="BO7" s="33">
        <f>SUBTOTAL(9,BO9:BO60)</f>
        <v>0</v>
      </c>
      <c r="CZ7" s="52" t="s">
        <v>722</v>
      </c>
      <c r="DA7" s="64">
        <f t="shared" si="8"/>
        <v>0</v>
      </c>
      <c r="DB7" s="64">
        <f t="shared" si="8"/>
        <v>0</v>
      </c>
      <c r="DC7" s="64">
        <f t="shared" si="8"/>
        <v>0</v>
      </c>
      <c r="DD7" s="64">
        <f t="shared" si="8"/>
        <v>0</v>
      </c>
    </row>
    <row r="8" spans="1:108" x14ac:dyDescent="0.45">
      <c r="A8" s="66"/>
      <c r="O8" s="175"/>
      <c r="P8" s="175"/>
      <c r="Q8" s="175"/>
      <c r="R8" s="175"/>
      <c r="S8" s="175"/>
      <c r="T8" s="176"/>
      <c r="Y8" s="52">
        <v>1</v>
      </c>
      <c r="Z8" s="52" t="s">
        <v>32</v>
      </c>
      <c r="AA8" s="52" t="s">
        <v>29</v>
      </c>
      <c r="AB8" s="52" t="e">
        <f t="shared" si="4"/>
        <v>#N/A</v>
      </c>
      <c r="AC8" s="52"/>
      <c r="AD8" s="52"/>
      <c r="AE8" s="52"/>
      <c r="AF8" s="52" t="e">
        <f>35-VLOOKUP($E$4&amp;$Z8,Data_Table_1[[Full Name Theme Conc]:[Theme Ranking]],8,0)</f>
        <v>#N/A</v>
      </c>
      <c r="AH8" s="52" t="str">
        <v>Input</v>
      </c>
      <c r="AI8" s="52" t="str">
        <v>Strategic</v>
      </c>
      <c r="AJ8" s="52" t="e">
        <v>#N/A</v>
      </c>
      <c r="AK8" s="52" t="e">
        <f t="shared" si="0"/>
        <v>#N/A</v>
      </c>
      <c r="AL8" s="52" t="e">
        <f t="shared" si="1"/>
        <v>#N/A</v>
      </c>
      <c r="AM8" s="52" t="e">
        <f t="shared" si="2"/>
        <v>#N/A</v>
      </c>
      <c r="AN8" s="52" t="e">
        <f t="shared" si="3"/>
        <v>#N/A</v>
      </c>
      <c r="AQ8" s="5" t="str">
        <f>AR8</f>
        <v>Top 5</v>
      </c>
      <c r="AR8" s="5" t="str">
        <f>$E$3</f>
        <v>Top 5</v>
      </c>
      <c r="AY8" s="69" t="e">
        <f>AY7/SUM($AY$7:$BB$7)</f>
        <v>#DIV/0!</v>
      </c>
      <c r="AZ8" s="69" t="e">
        <f t="shared" ref="AZ8:BB8" si="9">AZ7/SUM($AY$7:$BB$7)</f>
        <v>#DIV/0!</v>
      </c>
      <c r="BA8" s="69" t="e">
        <f t="shared" si="9"/>
        <v>#DIV/0!</v>
      </c>
      <c r="BB8" s="69" t="e">
        <f t="shared" si="9"/>
        <v>#DIV/0!</v>
      </c>
      <c r="BD8" s="5" t="str">
        <f>BE8</f>
        <v>Top 5</v>
      </c>
      <c r="BE8" s="5" t="str">
        <f>$E$3</f>
        <v>Top 5</v>
      </c>
      <c r="BL8" s="69" t="e">
        <f>BL7/SUM($AY$7:$BB$7)</f>
        <v>#DIV/0!</v>
      </c>
      <c r="BM8" s="69" t="e">
        <f t="shared" ref="BM8:BO8" si="10">BM7/SUM($AY$7:$BB$7)</f>
        <v>#DIV/0!</v>
      </c>
      <c r="BN8" s="69" t="e">
        <f t="shared" si="10"/>
        <v>#DIV/0!</v>
      </c>
      <c r="BO8" s="69" t="e">
        <f t="shared" si="10"/>
        <v>#DIV/0!</v>
      </c>
      <c r="CZ8" s="52" t="s">
        <v>723</v>
      </c>
      <c r="DA8" s="64">
        <f>$AS$7-DA7</f>
        <v>0</v>
      </c>
      <c r="DB8" s="64">
        <f t="shared" ref="DB8:DD8" si="11">$AS$7-DB7</f>
        <v>0</v>
      </c>
      <c r="DC8" s="64">
        <f t="shared" si="11"/>
        <v>0</v>
      </c>
      <c r="DD8" s="64">
        <f t="shared" si="11"/>
        <v>0</v>
      </c>
    </row>
    <row r="9" spans="1:108" x14ac:dyDescent="0.45">
      <c r="A9" s="66"/>
      <c r="O9" s="175"/>
      <c r="P9" s="175"/>
      <c r="Q9" s="175"/>
      <c r="R9" s="175"/>
      <c r="S9" s="175"/>
      <c r="T9" s="176"/>
      <c r="Y9" s="52">
        <v>1</v>
      </c>
      <c r="Z9" s="52" t="s">
        <v>25</v>
      </c>
      <c r="AA9" s="52" t="s">
        <v>29</v>
      </c>
      <c r="AB9" s="52" t="e">
        <f t="shared" si="4"/>
        <v>#N/A</v>
      </c>
      <c r="AC9" s="52"/>
      <c r="AD9" s="52"/>
      <c r="AE9" s="52"/>
      <c r="AF9" s="52" t="e">
        <f>35-VLOOKUP($E$4&amp;$Z9,Data_Table_1[[Full Name Theme Conc]:[Theme Ranking]],8,0)</f>
        <v>#N/A</v>
      </c>
      <c r="AH9" s="52" t="str">
        <v>Intellection</v>
      </c>
      <c r="AI9" s="52" t="str">
        <v>Strategic</v>
      </c>
      <c r="AJ9" s="52" t="e">
        <v>#N/A</v>
      </c>
      <c r="AK9" s="52" t="e">
        <f t="shared" si="0"/>
        <v>#N/A</v>
      </c>
      <c r="AL9" s="52" t="e">
        <f t="shared" si="1"/>
        <v>#N/A</v>
      </c>
      <c r="AM9" s="52" t="e">
        <f t="shared" si="2"/>
        <v>#N/A</v>
      </c>
      <c r="AN9" s="52" t="e">
        <f t="shared" si="3"/>
        <v>#N/A</v>
      </c>
      <c r="AQ9" s="5">
        <f>VLOOKUP($AR$8,Theme_Ranges[],2,0)</f>
        <v>1</v>
      </c>
      <c r="AR9" s="5">
        <f>VLOOKUP($AR$8,Theme_Ranges[],3,0)</f>
        <v>5</v>
      </c>
      <c r="AS9" s="42">
        <f>'Team Grid'!AW9</f>
        <v>0</v>
      </c>
      <c r="AT9" s="42">
        <f>IF(COUNTIF($BQ9:$BY9,"&lt;="&amp;AR9)&gt;0,1,0)</f>
        <v>0</v>
      </c>
      <c r="AU9" s="42">
        <f>IF(COUNTIF($BZ9:$CG9,"&lt;="&amp;AR9)&gt;0,1,0)</f>
        <v>0</v>
      </c>
      <c r="AV9" s="42">
        <f>IF(COUNTIF($CH9:$CP9,"&lt;="&amp;AR9)&gt;0,1,0)</f>
        <v>0</v>
      </c>
      <c r="AW9" s="42">
        <f>IF(COUNTIF($CQ9:$CX9,"&lt;="&amp;AR9)&gt;0,1,0)</f>
        <v>0</v>
      </c>
      <c r="AX9" s="71"/>
      <c r="AY9" s="42">
        <f>COUNTIFS($BQ9:$BY9,"&gt;="&amp;$AQ9,$BQ9:$BY9,"&lt;="&amp;$AR9)</f>
        <v>0</v>
      </c>
      <c r="AZ9" s="42">
        <f>COUNTIFS($BZ9:$CG9,"&gt;="&amp;$AQ9,$BZ9:$CG9,"&lt;="&amp;$AR9)</f>
        <v>0</v>
      </c>
      <c r="BA9" s="42">
        <f>COUNTIFS($CH9:$CP9,"&gt;="&amp;$AQ9,$CH9:$CP9,"&lt;="&amp;$AR9)</f>
        <v>0</v>
      </c>
      <c r="BB9" s="42">
        <f>COUNTIFS($CQ9:$CX9,"&gt;="&amp;$AQ9,$CQ9:$CX9,"&lt;="&amp;$AR9)</f>
        <v>0</v>
      </c>
      <c r="BC9" s="71"/>
      <c r="BD9" s="5">
        <v>1</v>
      </c>
      <c r="BE9" s="5">
        <v>5</v>
      </c>
      <c r="BF9" s="42" t="e">
        <f>IF(SUM(BQ9:CX9)&gt;0,1,0)</f>
        <v>#N/A</v>
      </c>
      <c r="BG9" s="42">
        <f>IF(COUNTIF($BQ9:$BY9,"&lt;="&amp;BE9)&gt;0,1,0)</f>
        <v>0</v>
      </c>
      <c r="BH9" s="42">
        <f>IF(COUNTIF($BZ9:$CG9,"&lt;="&amp;BE9)&gt;0,1,0)</f>
        <v>0</v>
      </c>
      <c r="BI9" s="42">
        <f>IF(COUNTIF($CH9:$CP9,"&lt;="&amp;BE9)&gt;0,1,0)</f>
        <v>0</v>
      </c>
      <c r="BJ9" s="42">
        <f>IF(COUNTIF($CQ9:$CX9,"&lt;="&amp;BE9)&gt;0,1,0)</f>
        <v>0</v>
      </c>
      <c r="BK9" s="71"/>
      <c r="BL9" s="42">
        <f>COUNTIFS($BQ9:$BY9,"&gt;="&amp;$BD9,$BQ9:$BY9,"&lt;="&amp;$BE9)</f>
        <v>0</v>
      </c>
      <c r="BM9" s="42">
        <f>COUNTIFS($BZ9:$CG9,"&gt;="&amp;$BD9,$BZ9:$CG9,"&lt;="&amp;$BE9)</f>
        <v>0</v>
      </c>
      <c r="BN9" s="42">
        <f>COUNTIFS($CH9:$CP9,"&gt;="&amp;$BD9,$CH9:$CP9,"&lt;="&amp;$BE9)</f>
        <v>0</v>
      </c>
      <c r="BO9" s="42">
        <f>COUNTIFS($CQ9:$CX9,"&gt;="&amp;$BD9,$CQ9:$CX9,"&lt;="&amp;$BE9)</f>
        <v>0</v>
      </c>
      <c r="BQ9" s="42" t="e">
        <f>VLOOKUP($E$4&amp;BQ$6,Data_Table_1[[Full Name Theme Conc]:[Theme Ranking]],8,0)</f>
        <v>#N/A</v>
      </c>
      <c r="BR9" s="42" t="e">
        <f>VLOOKUP($E$4&amp;BR$6,Data_Table_1[[Full Name Theme Conc]:[Theme Ranking]],8,0)</f>
        <v>#N/A</v>
      </c>
      <c r="BS9" s="42" t="e">
        <f>VLOOKUP($E$4&amp;BS$6,Data_Table_1[[Full Name Theme Conc]:[Theme Ranking]],8,0)</f>
        <v>#N/A</v>
      </c>
      <c r="BT9" s="42" t="e">
        <f>VLOOKUP($E$4&amp;BT$6,Data_Table_1[[Full Name Theme Conc]:[Theme Ranking]],8,0)</f>
        <v>#N/A</v>
      </c>
      <c r="BU9" s="42" t="e">
        <f>VLOOKUP($E$4&amp;BU$6,Data_Table_1[[Full Name Theme Conc]:[Theme Ranking]],8,0)</f>
        <v>#N/A</v>
      </c>
      <c r="BV9" s="42" t="e">
        <f>VLOOKUP($E$4&amp;BV$6,Data_Table_1[[Full Name Theme Conc]:[Theme Ranking]],8,0)</f>
        <v>#N/A</v>
      </c>
      <c r="BW9" s="42" t="e">
        <f>VLOOKUP($E$4&amp;BW$6,Data_Table_1[[Full Name Theme Conc]:[Theme Ranking]],8,0)</f>
        <v>#N/A</v>
      </c>
      <c r="BX9" s="42" t="e">
        <f>VLOOKUP($E$4&amp;BX$6,Data_Table_1[[Full Name Theme Conc]:[Theme Ranking]],8,0)</f>
        <v>#N/A</v>
      </c>
      <c r="BY9" s="42" t="e">
        <f>VLOOKUP($E$4&amp;BY$6,Data_Table_1[[Full Name Theme Conc]:[Theme Ranking]],8,0)</f>
        <v>#N/A</v>
      </c>
      <c r="BZ9" s="42" t="e">
        <f>VLOOKUP($E$4&amp;BZ$6,Data_Table_1[[Full Name Theme Conc]:[Theme Ranking]],8,0)</f>
        <v>#N/A</v>
      </c>
      <c r="CA9" s="42" t="e">
        <f>VLOOKUP($E$4&amp;CA$6,Data_Table_1[[Full Name Theme Conc]:[Theme Ranking]],8,0)</f>
        <v>#N/A</v>
      </c>
      <c r="CB9" s="42" t="e">
        <f>VLOOKUP($E$4&amp;CB$6,Data_Table_1[[Full Name Theme Conc]:[Theme Ranking]],8,0)</f>
        <v>#N/A</v>
      </c>
      <c r="CC9" s="42" t="e">
        <f>VLOOKUP($E$4&amp;CC$6,Data_Table_1[[Full Name Theme Conc]:[Theme Ranking]],8,0)</f>
        <v>#N/A</v>
      </c>
      <c r="CD9" s="42" t="e">
        <f>VLOOKUP($E$4&amp;CD$6,Data_Table_1[[Full Name Theme Conc]:[Theme Ranking]],8,0)</f>
        <v>#N/A</v>
      </c>
      <c r="CE9" s="42" t="e">
        <f>VLOOKUP($E$4&amp;CE$6,Data_Table_1[[Full Name Theme Conc]:[Theme Ranking]],8,0)</f>
        <v>#N/A</v>
      </c>
      <c r="CF9" s="42" t="e">
        <f>VLOOKUP($E$4&amp;CF$6,Data_Table_1[[Full Name Theme Conc]:[Theme Ranking]],8,0)</f>
        <v>#N/A</v>
      </c>
      <c r="CG9" s="42" t="e">
        <f>VLOOKUP($E$4&amp;CG$6,Data_Table_1[[Full Name Theme Conc]:[Theme Ranking]],8,0)</f>
        <v>#N/A</v>
      </c>
      <c r="CH9" s="42" t="e">
        <f>VLOOKUP($E$4&amp;CH$6,Data_Table_1[[Full Name Theme Conc]:[Theme Ranking]],8,0)</f>
        <v>#N/A</v>
      </c>
      <c r="CI9" s="42" t="e">
        <f>VLOOKUP($E$4&amp;CI$6,Data_Table_1[[Full Name Theme Conc]:[Theme Ranking]],8,0)</f>
        <v>#N/A</v>
      </c>
      <c r="CJ9" s="42" t="e">
        <f>VLOOKUP($E$4&amp;CJ$6,Data_Table_1[[Full Name Theme Conc]:[Theme Ranking]],8,0)</f>
        <v>#N/A</v>
      </c>
      <c r="CK9" s="42" t="e">
        <f>VLOOKUP($E$4&amp;CK$6,Data_Table_1[[Full Name Theme Conc]:[Theme Ranking]],8,0)</f>
        <v>#N/A</v>
      </c>
      <c r="CL9" s="42" t="e">
        <f>VLOOKUP($E$4&amp;CL$6,Data_Table_1[[Full Name Theme Conc]:[Theme Ranking]],8,0)</f>
        <v>#N/A</v>
      </c>
      <c r="CM9" s="42" t="e">
        <f>VLOOKUP($E$4&amp;CM$6,Data_Table_1[[Full Name Theme Conc]:[Theme Ranking]],8,0)</f>
        <v>#N/A</v>
      </c>
      <c r="CN9" s="42" t="e">
        <f>VLOOKUP($E$4&amp;CN$6,Data_Table_1[[Full Name Theme Conc]:[Theme Ranking]],8,0)</f>
        <v>#N/A</v>
      </c>
      <c r="CO9" s="42" t="e">
        <f>VLOOKUP($E$4&amp;CO$6,Data_Table_1[[Full Name Theme Conc]:[Theme Ranking]],8,0)</f>
        <v>#N/A</v>
      </c>
      <c r="CP9" s="42" t="e">
        <f>VLOOKUP($E$4&amp;CP$6,Data_Table_1[[Full Name Theme Conc]:[Theme Ranking]],8,0)</f>
        <v>#N/A</v>
      </c>
      <c r="CQ9" s="42" t="e">
        <f>VLOOKUP($E$4&amp;CQ$6,Data_Table_1[[Full Name Theme Conc]:[Theme Ranking]],8,0)</f>
        <v>#N/A</v>
      </c>
      <c r="CR9" s="42" t="e">
        <f>VLOOKUP($E$4&amp;CR$6,Data_Table_1[[Full Name Theme Conc]:[Theme Ranking]],8,0)</f>
        <v>#N/A</v>
      </c>
      <c r="CS9" s="42" t="e">
        <f>VLOOKUP($E$4&amp;CS$6,Data_Table_1[[Full Name Theme Conc]:[Theme Ranking]],8,0)</f>
        <v>#N/A</v>
      </c>
      <c r="CT9" s="42" t="e">
        <f>VLOOKUP($E$4&amp;CT$6,Data_Table_1[[Full Name Theme Conc]:[Theme Ranking]],8,0)</f>
        <v>#N/A</v>
      </c>
      <c r="CU9" s="42" t="e">
        <f>VLOOKUP($E$4&amp;CU$6,Data_Table_1[[Full Name Theme Conc]:[Theme Ranking]],8,0)</f>
        <v>#N/A</v>
      </c>
      <c r="CV9" s="42" t="e">
        <f>VLOOKUP($E$4&amp;CV$6,Data_Table_1[[Full Name Theme Conc]:[Theme Ranking]],8,0)</f>
        <v>#N/A</v>
      </c>
      <c r="CW9" s="42" t="e">
        <f>VLOOKUP($E$4&amp;CW$6,Data_Table_1[[Full Name Theme Conc]:[Theme Ranking]],8,0)</f>
        <v>#N/A</v>
      </c>
      <c r="CX9" s="42" t="e">
        <f>VLOOKUP($E$4&amp;CX$6,Data_Table_1[[Full Name Theme Conc]:[Theme Ranking]],8,0)</f>
        <v>#N/A</v>
      </c>
    </row>
    <row r="10" spans="1:108" x14ac:dyDescent="0.45">
      <c r="A10" s="66"/>
      <c r="O10" s="175"/>
      <c r="P10" s="175"/>
      <c r="Q10" s="175"/>
      <c r="R10" s="175"/>
      <c r="S10" s="175"/>
      <c r="T10" s="176"/>
      <c r="Y10" s="52">
        <v>1</v>
      </c>
      <c r="Z10" s="52" t="s">
        <v>22</v>
      </c>
      <c r="AA10" s="52" t="s">
        <v>29</v>
      </c>
      <c r="AB10" s="52" t="e">
        <f t="shared" si="4"/>
        <v>#N/A</v>
      </c>
      <c r="AC10" s="52"/>
      <c r="AD10" s="52"/>
      <c r="AE10" s="52"/>
      <c r="AF10" s="52" t="e">
        <f>35-VLOOKUP($E$4&amp;$Z10,Data_Table_1[[Full Name Theme Conc]:[Theme Ranking]],8,0)</f>
        <v>#N/A</v>
      </c>
      <c r="AH10" s="52" t="str">
        <v>Learner</v>
      </c>
      <c r="AI10" s="52" t="str">
        <v>Strategic</v>
      </c>
      <c r="AJ10" s="52" t="e">
        <v>#N/A</v>
      </c>
      <c r="AK10" s="52" t="e">
        <f t="shared" si="0"/>
        <v>#N/A</v>
      </c>
      <c r="AL10" s="52" t="e">
        <f t="shared" si="1"/>
        <v>#N/A</v>
      </c>
      <c r="AM10" s="52" t="e">
        <f t="shared" si="2"/>
        <v>#N/A</v>
      </c>
      <c r="AN10" s="52" t="e">
        <f t="shared" si="3"/>
        <v>#N/A</v>
      </c>
      <c r="DA10" s="69" t="e">
        <f>DA7/SUM($DA$7:$DD$7)</f>
        <v>#DIV/0!</v>
      </c>
      <c r="DB10" s="69" t="e">
        <f t="shared" ref="DB10:DD10" si="12">DB7/SUM($DA$7:$DD$7)</f>
        <v>#DIV/0!</v>
      </c>
      <c r="DC10" s="69" t="e">
        <f t="shared" si="12"/>
        <v>#DIV/0!</v>
      </c>
      <c r="DD10" s="69" t="e">
        <f t="shared" si="12"/>
        <v>#DIV/0!</v>
      </c>
    </row>
    <row r="11" spans="1:108" ht="19.2" x14ac:dyDescent="0.45">
      <c r="A11" s="66"/>
      <c r="P11" s="92"/>
      <c r="Q11" s="92"/>
      <c r="R11" s="92"/>
      <c r="S11" s="92"/>
      <c r="T11" s="86"/>
      <c r="Y11" s="52">
        <v>1</v>
      </c>
      <c r="Z11" s="52" t="s">
        <v>17</v>
      </c>
      <c r="AA11" s="52" t="s">
        <v>29</v>
      </c>
      <c r="AB11" s="52" t="e">
        <f t="shared" si="4"/>
        <v>#N/A</v>
      </c>
      <c r="AC11" s="52"/>
      <c r="AD11" s="52"/>
      <c r="AE11" s="52"/>
      <c r="AF11" s="52" t="e">
        <f>35-VLOOKUP($E$4&amp;$Z11,Data_Table_1[[Full Name Theme Conc]:[Theme Ranking]],8,0)</f>
        <v>#N/A</v>
      </c>
      <c r="AH11" s="52" t="str">
        <v>Strategic</v>
      </c>
      <c r="AI11" s="52" t="str">
        <v>Strategic</v>
      </c>
      <c r="AJ11" s="52" t="e">
        <v>#N/A</v>
      </c>
      <c r="AK11" s="52" t="e">
        <f t="shared" si="0"/>
        <v>#N/A</v>
      </c>
      <c r="AL11" s="52" t="e">
        <f t="shared" si="1"/>
        <v>#N/A</v>
      </c>
      <c r="AM11" s="52" t="e">
        <f t="shared" si="2"/>
        <v>#N/A</v>
      </c>
      <c r="AN11" s="52" t="e">
        <f t="shared" si="3"/>
        <v>#N/A</v>
      </c>
    </row>
    <row r="12" spans="1:108" x14ac:dyDescent="0.45">
      <c r="A12" s="66"/>
      <c r="Y12" s="52">
        <v>1</v>
      </c>
      <c r="Z12" s="52" t="s">
        <v>29</v>
      </c>
      <c r="AA12" s="52" t="s">
        <v>29</v>
      </c>
      <c r="AB12" s="52" t="e">
        <f t="shared" si="4"/>
        <v>#N/A</v>
      </c>
      <c r="AC12" s="52"/>
      <c r="AD12" s="52"/>
      <c r="AE12" s="52"/>
      <c r="AF12" s="52" t="e">
        <f>35-VLOOKUP($E$4&amp;$Z12,Data_Table_1[[Full Name Theme Conc]:[Theme Ranking]],8,0)</f>
        <v>#N/A</v>
      </c>
      <c r="AH12" s="52" t="str">
        <v>Activator</v>
      </c>
      <c r="AI12" s="52" t="str">
        <v>Influencing</v>
      </c>
      <c r="AJ12" s="52" t="e">
        <v>#N/A</v>
      </c>
      <c r="AK12" s="52" t="e">
        <f t="shared" si="0"/>
        <v>#N/A</v>
      </c>
      <c r="AL12" s="52" t="e">
        <f t="shared" si="1"/>
        <v>#N/A</v>
      </c>
      <c r="AM12" s="52" t="e">
        <f t="shared" si="2"/>
        <v>#N/A</v>
      </c>
      <c r="AN12" s="52" t="e">
        <f t="shared" si="3"/>
        <v>#N/A</v>
      </c>
    </row>
    <row r="13" spans="1:108" ht="17.399999999999999" customHeight="1" x14ac:dyDescent="0.45">
      <c r="A13" s="66"/>
      <c r="O13" s="205" t="str" cm="1">
        <f t="array" ref="O13">"Gaps - "&amp;INDEX($BL$6:$BO$6,,MATCH(MIN($BL$7:$BO$7),$BL$7:$BO$7,0))&amp;" Themes"</f>
        <v>Gaps - Executing Themes</v>
      </c>
      <c r="P13" s="206"/>
      <c r="Q13" s="206"/>
      <c r="R13" s="206"/>
      <c r="S13" s="206"/>
      <c r="T13" s="207"/>
      <c r="AH13" s="52" t="str">
        <v>Command</v>
      </c>
      <c r="AI13" s="52" t="str">
        <v>Influencing</v>
      </c>
      <c r="AJ13" s="52" t="e">
        <v>#N/A</v>
      </c>
      <c r="AK13" s="52" t="e">
        <f t="shared" si="0"/>
        <v>#N/A</v>
      </c>
      <c r="AL13" s="52" t="e">
        <f t="shared" si="1"/>
        <v>#N/A</v>
      </c>
      <c r="AM13" s="52" t="e">
        <f t="shared" si="2"/>
        <v>#N/A</v>
      </c>
      <c r="AN13" s="52" t="e">
        <f t="shared" si="3"/>
        <v>#N/A</v>
      </c>
    </row>
    <row r="14" spans="1:108" ht="17.399999999999999" customHeight="1" x14ac:dyDescent="0.45">
      <c r="A14" s="66"/>
      <c r="O14" s="173" t="str" cm="1">
        <f t="array" ref="O14">VLOOKUP(INDEX($BL$6:$BO$6,,MATCH(MIN($BL$7:$BO$7),$BL$7:$BO$7,0)),Theme_Details[[Long Name]:[Domain Individual Gap Text]],6,0)</f>
        <v>When you have fewer Executing themes, you may find it difficult to consistently follow through on tasks or projects. You likely have strong ideas and intentions, but may struggle to turn them into action without external support or structured plans. This can lead to delays, missed details, or unfinished work. You may benefit from tools, systems, or people that help you stay accountable and drive tasks to completion.</v>
      </c>
      <c r="P14" s="173"/>
      <c r="Q14" s="173"/>
      <c r="R14" s="173"/>
      <c r="S14" s="173"/>
      <c r="T14" s="174"/>
      <c r="Y14" s="52">
        <v>2</v>
      </c>
      <c r="Z14" s="52" t="s">
        <v>11</v>
      </c>
      <c r="AA14" s="52" t="s">
        <v>43</v>
      </c>
      <c r="AB14" s="52" t="e">
        <f t="shared" ref="AB14:AB21" si="13">SUM(AC14:AF14)</f>
        <v>#N/A</v>
      </c>
      <c r="AC14" s="52"/>
      <c r="AD14" s="52" t="e">
        <f>35-VLOOKUP($E$4&amp;$Z14,Data_Table_1[[Full Name Theme Conc]:[Theme Ranking]],8,0)</f>
        <v>#N/A</v>
      </c>
      <c r="AE14" s="52"/>
      <c r="AF14" s="52"/>
      <c r="AH14" s="52" t="str">
        <v>Communication</v>
      </c>
      <c r="AI14" s="52" t="str">
        <v>Influencing</v>
      </c>
      <c r="AJ14" s="52" t="e">
        <v>#N/A</v>
      </c>
      <c r="AK14" s="52" t="e">
        <f t="shared" si="0"/>
        <v>#N/A</v>
      </c>
      <c r="AL14" s="52" t="e">
        <f t="shared" si="1"/>
        <v>#N/A</v>
      </c>
      <c r="AM14" s="52" t="e">
        <f t="shared" si="2"/>
        <v>#N/A</v>
      </c>
      <c r="AN14" s="52" t="e">
        <f t="shared" si="3"/>
        <v>#N/A</v>
      </c>
    </row>
    <row r="15" spans="1:108" ht="17.399999999999999" customHeight="1" x14ac:dyDescent="0.45">
      <c r="A15" s="66"/>
      <c r="O15" s="175"/>
      <c r="P15" s="175"/>
      <c r="Q15" s="175"/>
      <c r="R15" s="175"/>
      <c r="S15" s="175"/>
      <c r="T15" s="176"/>
      <c r="Y15" s="52">
        <v>2</v>
      </c>
      <c r="Z15" s="52" t="s">
        <v>36</v>
      </c>
      <c r="AA15" s="52" t="s">
        <v>43</v>
      </c>
      <c r="AB15" s="52" t="e">
        <f t="shared" si="13"/>
        <v>#N/A</v>
      </c>
      <c r="AC15" s="52"/>
      <c r="AD15" s="52" t="e">
        <f>35-VLOOKUP($E$4&amp;$Z15,Data_Table_1[[Full Name Theme Conc]:[Theme Ranking]],8,0)</f>
        <v>#N/A</v>
      </c>
      <c r="AE15" s="52"/>
      <c r="AF15" s="52"/>
      <c r="AH15" s="52" t="str">
        <v>Competition</v>
      </c>
      <c r="AI15" s="52" t="str">
        <v>Influencing</v>
      </c>
      <c r="AJ15" s="52" t="e">
        <v>#N/A</v>
      </c>
      <c r="AK15" s="52" t="e">
        <f t="shared" si="0"/>
        <v>#N/A</v>
      </c>
      <c r="AL15" s="52" t="e">
        <f t="shared" si="1"/>
        <v>#N/A</v>
      </c>
      <c r="AM15" s="52" t="e">
        <f t="shared" si="2"/>
        <v>#N/A</v>
      </c>
      <c r="AN15" s="52" t="e">
        <f t="shared" si="3"/>
        <v>#N/A</v>
      </c>
    </row>
    <row r="16" spans="1:108" ht="17.399999999999999" customHeight="1" x14ac:dyDescent="0.45">
      <c r="A16" s="66"/>
      <c r="O16" s="175"/>
      <c r="P16" s="175"/>
      <c r="Q16" s="175"/>
      <c r="R16" s="175"/>
      <c r="S16" s="175"/>
      <c r="T16" s="176"/>
      <c r="Y16" s="52">
        <v>2</v>
      </c>
      <c r="Z16" s="52" t="s">
        <v>10</v>
      </c>
      <c r="AA16" s="52" t="s">
        <v>43</v>
      </c>
      <c r="AB16" s="52" t="e">
        <f t="shared" si="13"/>
        <v>#N/A</v>
      </c>
      <c r="AC16" s="52"/>
      <c r="AD16" s="52" t="e">
        <f>35-VLOOKUP($E$4&amp;$Z16,Data_Table_1[[Full Name Theme Conc]:[Theme Ranking]],8,0)</f>
        <v>#N/A</v>
      </c>
      <c r="AE16" s="52"/>
      <c r="AF16" s="52"/>
      <c r="AH16" s="52" t="str">
        <v>Maximizer</v>
      </c>
      <c r="AI16" s="52" t="str">
        <v>Influencing</v>
      </c>
      <c r="AJ16" s="52" t="e">
        <v>#N/A</v>
      </c>
      <c r="AK16" s="52" t="e">
        <f t="shared" si="0"/>
        <v>#N/A</v>
      </c>
      <c r="AL16" s="52" t="e">
        <f t="shared" si="1"/>
        <v>#N/A</v>
      </c>
      <c r="AM16" s="52" t="e">
        <f t="shared" si="2"/>
        <v>#N/A</v>
      </c>
      <c r="AN16" s="52" t="e">
        <f t="shared" si="3"/>
        <v>#N/A</v>
      </c>
    </row>
    <row r="17" spans="1:40" ht="17.399999999999999" customHeight="1" x14ac:dyDescent="0.45">
      <c r="A17" s="66"/>
      <c r="O17" s="175"/>
      <c r="P17" s="175"/>
      <c r="Q17" s="175"/>
      <c r="R17" s="175"/>
      <c r="S17" s="175"/>
      <c r="T17" s="176"/>
      <c r="Y17" s="52">
        <v>2</v>
      </c>
      <c r="Z17" s="52" t="s">
        <v>28</v>
      </c>
      <c r="AA17" s="52" t="s">
        <v>43</v>
      </c>
      <c r="AB17" s="52" t="e">
        <f t="shared" si="13"/>
        <v>#N/A</v>
      </c>
      <c r="AC17" s="52"/>
      <c r="AD17" s="52" t="e">
        <f>35-VLOOKUP($E$4&amp;$Z17,Data_Table_1[[Full Name Theme Conc]:[Theme Ranking]],8,0)</f>
        <v>#N/A</v>
      </c>
      <c r="AE17" s="52"/>
      <c r="AF17" s="52"/>
      <c r="AH17" s="52" t="str">
        <v>Self-Assurance</v>
      </c>
      <c r="AI17" s="52" t="str">
        <v>Influencing</v>
      </c>
      <c r="AJ17" s="52" t="e">
        <v>#N/A</v>
      </c>
      <c r="AK17" s="52" t="e">
        <f t="shared" si="0"/>
        <v>#N/A</v>
      </c>
      <c r="AL17" s="52" t="e">
        <f t="shared" si="1"/>
        <v>#N/A</v>
      </c>
      <c r="AM17" s="52" t="e">
        <f t="shared" si="2"/>
        <v>#N/A</v>
      </c>
      <c r="AN17" s="52" t="e">
        <f t="shared" si="3"/>
        <v>#N/A</v>
      </c>
    </row>
    <row r="18" spans="1:40" ht="17.399999999999999" customHeight="1" x14ac:dyDescent="0.45">
      <c r="A18" s="66"/>
      <c r="O18" s="175"/>
      <c r="P18" s="175"/>
      <c r="Q18" s="175"/>
      <c r="R18" s="175"/>
      <c r="S18" s="175"/>
      <c r="T18" s="176"/>
      <c r="Y18" s="52">
        <v>2</v>
      </c>
      <c r="Z18" s="52" t="s">
        <v>15</v>
      </c>
      <c r="AA18" s="52" t="s">
        <v>43</v>
      </c>
      <c r="AB18" s="52" t="e">
        <f t="shared" si="13"/>
        <v>#N/A</v>
      </c>
      <c r="AC18" s="52"/>
      <c r="AD18" s="52" t="e">
        <f>35-VLOOKUP($E$4&amp;$Z18,Data_Table_1[[Full Name Theme Conc]:[Theme Ranking]],8,0)</f>
        <v>#N/A</v>
      </c>
      <c r="AE18" s="52"/>
      <c r="AF18" s="52"/>
      <c r="AH18" s="52" t="str">
        <v>Significance</v>
      </c>
      <c r="AI18" s="52" t="str">
        <v>Influencing</v>
      </c>
      <c r="AJ18" s="52" t="e">
        <v>#N/A</v>
      </c>
      <c r="AK18" s="52" t="e">
        <f t="shared" si="0"/>
        <v>#N/A</v>
      </c>
      <c r="AL18" s="52" t="e">
        <f t="shared" si="1"/>
        <v>#N/A</v>
      </c>
      <c r="AM18" s="52" t="e">
        <f t="shared" si="2"/>
        <v>#N/A</v>
      </c>
      <c r="AN18" s="52" t="e">
        <f t="shared" si="3"/>
        <v>#N/A</v>
      </c>
    </row>
    <row r="19" spans="1:40" ht="17.399999999999999" customHeight="1" x14ac:dyDescent="0.45">
      <c r="A19" s="66"/>
      <c r="O19" s="175"/>
      <c r="P19" s="175"/>
      <c r="Q19" s="175"/>
      <c r="R19" s="175"/>
      <c r="S19" s="175"/>
      <c r="T19" s="176"/>
      <c r="Y19" s="52">
        <v>2</v>
      </c>
      <c r="Z19" s="52" t="s">
        <v>14</v>
      </c>
      <c r="AA19" s="52" t="s">
        <v>43</v>
      </c>
      <c r="AB19" s="52" t="e">
        <f t="shared" si="13"/>
        <v>#N/A</v>
      </c>
      <c r="AC19" s="52"/>
      <c r="AD19" s="52" t="e">
        <f>35-VLOOKUP($E$4&amp;$Z19,Data_Table_1[[Full Name Theme Conc]:[Theme Ranking]],8,0)</f>
        <v>#N/A</v>
      </c>
      <c r="AE19" s="52"/>
      <c r="AF19" s="52"/>
      <c r="AH19" s="52" t="str">
        <v>Woo</v>
      </c>
      <c r="AI19" s="52" t="str">
        <v>Influencing</v>
      </c>
      <c r="AJ19" s="52" t="e">
        <v>#N/A</v>
      </c>
      <c r="AK19" s="52" t="e">
        <f t="shared" si="0"/>
        <v>#N/A</v>
      </c>
      <c r="AL19" s="52" t="e">
        <f t="shared" si="1"/>
        <v>#N/A</v>
      </c>
      <c r="AM19" s="52" t="e">
        <f t="shared" si="2"/>
        <v>#N/A</v>
      </c>
      <c r="AN19" s="52" t="e">
        <f t="shared" si="3"/>
        <v>#N/A</v>
      </c>
    </row>
    <row r="20" spans="1:40" ht="17.399999999999999" customHeight="1" x14ac:dyDescent="0.45">
      <c r="A20" s="66"/>
      <c r="O20" s="175"/>
      <c r="P20" s="175"/>
      <c r="Q20" s="175"/>
      <c r="R20" s="175"/>
      <c r="S20" s="175"/>
      <c r="T20" s="176"/>
      <c r="Y20" s="52">
        <v>2</v>
      </c>
      <c r="Z20" s="52" t="s">
        <v>35</v>
      </c>
      <c r="AA20" s="52" t="s">
        <v>43</v>
      </c>
      <c r="AB20" s="52" t="e">
        <f t="shared" si="13"/>
        <v>#N/A</v>
      </c>
      <c r="AC20" s="52"/>
      <c r="AD20" s="52" t="e">
        <f>35-VLOOKUP($E$4&amp;$Z20,Data_Table_1[[Full Name Theme Conc]:[Theme Ranking]],8,0)</f>
        <v>#N/A</v>
      </c>
      <c r="AE20" s="52"/>
      <c r="AF20" s="52"/>
      <c r="AH20" s="52" t="str">
        <v>Adaptability</v>
      </c>
      <c r="AI20" s="52" t="str">
        <v>Relationship</v>
      </c>
      <c r="AJ20" s="52" t="e">
        <v>#N/A</v>
      </c>
      <c r="AK20" s="52" t="e">
        <f t="shared" si="0"/>
        <v>#N/A</v>
      </c>
      <c r="AL20" s="52" t="e">
        <f t="shared" si="1"/>
        <v>#N/A</v>
      </c>
      <c r="AM20" s="52" t="e">
        <f t="shared" si="2"/>
        <v>#N/A</v>
      </c>
      <c r="AN20" s="52" t="e">
        <f t="shared" si="3"/>
        <v>#N/A</v>
      </c>
    </row>
    <row r="21" spans="1:40" ht="17.399999999999999" customHeight="1" x14ac:dyDescent="0.45">
      <c r="A21" s="66"/>
      <c r="O21" s="175"/>
      <c r="P21" s="175"/>
      <c r="Q21" s="175"/>
      <c r="R21" s="175"/>
      <c r="S21" s="175"/>
      <c r="T21" s="176"/>
      <c r="Y21" s="52">
        <v>2</v>
      </c>
      <c r="Z21" s="52" t="s">
        <v>5</v>
      </c>
      <c r="AA21" s="52" t="s">
        <v>43</v>
      </c>
      <c r="AB21" s="52" t="e">
        <f t="shared" si="13"/>
        <v>#N/A</v>
      </c>
      <c r="AC21" s="52"/>
      <c r="AD21" s="52" t="e">
        <f>35-VLOOKUP($E$4&amp;$Z21,Data_Table_1[[Full Name Theme Conc]:[Theme Ranking]],8,0)</f>
        <v>#N/A</v>
      </c>
      <c r="AE21" s="52"/>
      <c r="AF21" s="52"/>
      <c r="AH21" s="52" t="str">
        <v>Connectedness</v>
      </c>
      <c r="AI21" s="52" t="str">
        <v>Relationship</v>
      </c>
      <c r="AJ21" s="52" t="e">
        <v>#N/A</v>
      </c>
      <c r="AK21" s="52" t="e">
        <f t="shared" si="0"/>
        <v>#N/A</v>
      </c>
      <c r="AL21" s="52" t="e">
        <f t="shared" si="1"/>
        <v>#N/A</v>
      </c>
      <c r="AM21" s="52" t="e">
        <f t="shared" si="2"/>
        <v>#N/A</v>
      </c>
      <c r="AN21" s="52" t="e">
        <f t="shared" si="3"/>
        <v>#N/A</v>
      </c>
    </row>
    <row r="22" spans="1:40" x14ac:dyDescent="0.45">
      <c r="A22" s="66"/>
      <c r="O22" s="175"/>
      <c r="P22" s="175"/>
      <c r="Q22" s="175"/>
      <c r="R22" s="175"/>
      <c r="S22" s="175"/>
      <c r="T22" s="176"/>
      <c r="Y22" s="60">
        <v>2</v>
      </c>
      <c r="AA22" s="52" t="s">
        <v>43</v>
      </c>
      <c r="AH22" s="52" t="str">
        <v>Developer</v>
      </c>
      <c r="AI22" s="52" t="str">
        <v>Relationship</v>
      </c>
      <c r="AJ22" s="52" t="e">
        <v>#N/A</v>
      </c>
      <c r="AK22" s="52" t="e">
        <f t="shared" si="0"/>
        <v>#N/A</v>
      </c>
      <c r="AL22" s="52" t="e">
        <f t="shared" si="1"/>
        <v>#N/A</v>
      </c>
      <c r="AM22" s="52" t="e">
        <f t="shared" si="2"/>
        <v>#N/A</v>
      </c>
      <c r="AN22" s="52" t="e">
        <f t="shared" si="3"/>
        <v>#N/A</v>
      </c>
    </row>
    <row r="23" spans="1:40" x14ac:dyDescent="0.45">
      <c r="A23" s="66"/>
      <c r="O23" s="175"/>
      <c r="P23" s="175"/>
      <c r="Q23" s="175"/>
      <c r="R23" s="175"/>
      <c r="S23" s="175"/>
      <c r="T23" s="176"/>
      <c r="Y23" s="52">
        <v>3</v>
      </c>
      <c r="Z23" s="52" t="s">
        <v>31</v>
      </c>
      <c r="AA23" s="52" t="s">
        <v>91</v>
      </c>
      <c r="AB23" s="52" t="e">
        <f t="shared" ref="AB23:AB36" si="14">SUM(AC23:AF23)</f>
        <v>#N/A</v>
      </c>
      <c r="AC23" s="52"/>
      <c r="AD23" s="52"/>
      <c r="AE23" s="52" t="e">
        <f>35-VLOOKUP($E$4&amp;$Z23,Data_Table_1[[Full Name Theme Conc]:[Theme Ranking]],8,0)</f>
        <v>#N/A</v>
      </c>
      <c r="AF23" s="52"/>
      <c r="AH23" s="52" t="str">
        <v>Empathy</v>
      </c>
      <c r="AI23" s="52" t="str">
        <v>Relationship</v>
      </c>
      <c r="AJ23" s="52" t="e">
        <v>#N/A</v>
      </c>
      <c r="AK23" s="52" t="e">
        <f t="shared" si="0"/>
        <v>#N/A</v>
      </c>
      <c r="AL23" s="52" t="e">
        <f t="shared" si="1"/>
        <v>#N/A</v>
      </c>
      <c r="AM23" s="52" t="e">
        <f t="shared" si="2"/>
        <v>#N/A</v>
      </c>
      <c r="AN23" s="52" t="e">
        <f t="shared" si="3"/>
        <v>#N/A</v>
      </c>
    </row>
    <row r="24" spans="1:40" x14ac:dyDescent="0.45">
      <c r="A24" s="66"/>
      <c r="O24" s="175"/>
      <c r="P24" s="175"/>
      <c r="Q24" s="175"/>
      <c r="R24" s="175"/>
      <c r="S24" s="175"/>
      <c r="T24" s="176"/>
      <c r="Y24" s="52">
        <v>3</v>
      </c>
      <c r="Z24" s="52" t="s">
        <v>6</v>
      </c>
      <c r="AA24" s="52" t="s">
        <v>91</v>
      </c>
      <c r="AB24" s="52" t="e">
        <f t="shared" si="14"/>
        <v>#N/A</v>
      </c>
      <c r="AC24" s="52"/>
      <c r="AD24" s="52"/>
      <c r="AE24" s="52" t="e">
        <f>35-VLOOKUP($E$4&amp;$Z24,Data_Table_1[[Full Name Theme Conc]:[Theme Ranking]],8,0)</f>
        <v>#N/A</v>
      </c>
      <c r="AF24" s="52"/>
      <c r="AH24" s="52" t="str">
        <v>Harmony</v>
      </c>
      <c r="AI24" s="52" t="str">
        <v>Relationship</v>
      </c>
      <c r="AJ24" s="52" t="e">
        <v>#N/A</v>
      </c>
      <c r="AK24" s="52" t="e">
        <f t="shared" si="0"/>
        <v>#N/A</v>
      </c>
      <c r="AL24" s="52" t="e">
        <f t="shared" si="1"/>
        <v>#N/A</v>
      </c>
      <c r="AM24" s="52" t="e">
        <f t="shared" si="2"/>
        <v>#N/A</v>
      </c>
      <c r="AN24" s="52" t="e">
        <f t="shared" si="3"/>
        <v>#N/A</v>
      </c>
    </row>
    <row r="25" spans="1:40" x14ac:dyDescent="0.45">
      <c r="A25" s="66"/>
      <c r="O25" s="175"/>
      <c r="P25" s="175"/>
      <c r="Q25" s="175"/>
      <c r="R25" s="175"/>
      <c r="S25" s="175"/>
      <c r="T25" s="176"/>
      <c r="Y25" s="52">
        <v>3</v>
      </c>
      <c r="Z25" s="52" t="s">
        <v>7</v>
      </c>
      <c r="AA25" s="52" t="s">
        <v>91</v>
      </c>
      <c r="AB25" s="52" t="e">
        <f t="shared" si="14"/>
        <v>#N/A</v>
      </c>
      <c r="AC25" s="52"/>
      <c r="AD25" s="52"/>
      <c r="AE25" s="52" t="e">
        <f>35-VLOOKUP($E$4&amp;$Z25,Data_Table_1[[Full Name Theme Conc]:[Theme Ranking]],8,0)</f>
        <v>#N/A</v>
      </c>
      <c r="AF25" s="52"/>
      <c r="AH25" s="52" t="str">
        <v>Includer</v>
      </c>
      <c r="AI25" s="52" t="str">
        <v>Relationship</v>
      </c>
      <c r="AJ25" s="52" t="e">
        <v>#N/A</v>
      </c>
      <c r="AK25" s="52" t="e">
        <f t="shared" si="0"/>
        <v>#N/A</v>
      </c>
      <c r="AL25" s="52" t="e">
        <f t="shared" si="1"/>
        <v>#N/A</v>
      </c>
      <c r="AM25" s="52" t="e">
        <f t="shared" si="2"/>
        <v>#N/A</v>
      </c>
      <c r="AN25" s="52" t="e">
        <f t="shared" si="3"/>
        <v>#N/A</v>
      </c>
    </row>
    <row r="26" spans="1:40" x14ac:dyDescent="0.45">
      <c r="A26" s="66"/>
      <c r="T26" s="65"/>
      <c r="Y26" s="52">
        <v>3</v>
      </c>
      <c r="Z26" s="52" t="s">
        <v>8</v>
      </c>
      <c r="AA26" s="52" t="s">
        <v>91</v>
      </c>
      <c r="AB26" s="52" t="e">
        <f t="shared" si="14"/>
        <v>#N/A</v>
      </c>
      <c r="AC26" s="52"/>
      <c r="AD26" s="52"/>
      <c r="AE26" s="52" t="e">
        <f>35-VLOOKUP($E$4&amp;$Z26,Data_Table_1[[Full Name Theme Conc]:[Theme Ranking]],8,0)</f>
        <v>#N/A</v>
      </c>
      <c r="AF26" s="52"/>
      <c r="AH26" s="52" t="str">
        <v>Individualization</v>
      </c>
      <c r="AI26" s="52" t="str">
        <v>Relationship</v>
      </c>
      <c r="AJ26" s="52" t="e">
        <v>#N/A</v>
      </c>
      <c r="AK26" s="52" t="e">
        <f t="shared" si="0"/>
        <v>#N/A</v>
      </c>
      <c r="AL26" s="52" t="e">
        <f t="shared" si="1"/>
        <v>#N/A</v>
      </c>
      <c r="AM26" s="52" t="e">
        <f t="shared" si="2"/>
        <v>#N/A</v>
      </c>
      <c r="AN26" s="52" t="e">
        <f t="shared" si="3"/>
        <v>#N/A</v>
      </c>
    </row>
    <row r="27" spans="1:40" x14ac:dyDescent="0.45">
      <c r="A27" s="66"/>
      <c r="T27" s="65"/>
      <c r="Y27" s="52">
        <v>3</v>
      </c>
      <c r="Z27" s="52" t="s">
        <v>13</v>
      </c>
      <c r="AA27" s="52" t="s">
        <v>91</v>
      </c>
      <c r="AB27" s="52" t="e">
        <f t="shared" si="14"/>
        <v>#N/A</v>
      </c>
      <c r="AC27" s="52"/>
      <c r="AD27" s="52"/>
      <c r="AE27" s="52" t="e">
        <f>35-VLOOKUP($E$4&amp;$Z27,Data_Table_1[[Full Name Theme Conc]:[Theme Ranking]],8,0)</f>
        <v>#N/A</v>
      </c>
      <c r="AF27" s="52"/>
      <c r="AH27" s="52" t="str">
        <v>Positivity</v>
      </c>
      <c r="AI27" s="52" t="str">
        <v>Relationship</v>
      </c>
      <c r="AJ27" s="52" t="e">
        <v>#N/A</v>
      </c>
      <c r="AK27" s="52" t="e">
        <f t="shared" si="0"/>
        <v>#N/A</v>
      </c>
      <c r="AL27" s="52" t="e">
        <f t="shared" si="1"/>
        <v>#N/A</v>
      </c>
      <c r="AM27" s="52" t="e">
        <f t="shared" si="2"/>
        <v>#N/A</v>
      </c>
      <c r="AN27" s="52" t="e">
        <f t="shared" si="3"/>
        <v>#N/A</v>
      </c>
    </row>
    <row r="28" spans="1:40" x14ac:dyDescent="0.45">
      <c r="A28" s="66"/>
      <c r="T28" s="65"/>
      <c r="Y28" s="52">
        <v>3</v>
      </c>
      <c r="Z28" s="52" t="s">
        <v>26</v>
      </c>
      <c r="AA28" s="52" t="s">
        <v>91</v>
      </c>
      <c r="AB28" s="52" t="e">
        <f t="shared" si="14"/>
        <v>#N/A</v>
      </c>
      <c r="AC28" s="52"/>
      <c r="AD28" s="52"/>
      <c r="AE28" s="52" t="e">
        <f>35-VLOOKUP($E$4&amp;$Z28,Data_Table_1[[Full Name Theme Conc]:[Theme Ranking]],8,0)</f>
        <v>#N/A</v>
      </c>
      <c r="AF28" s="52"/>
      <c r="AH28" s="52" t="str">
        <v>Relator</v>
      </c>
      <c r="AI28" s="52" t="str">
        <v>Relationship</v>
      </c>
      <c r="AJ28" s="52" t="e">
        <v>#N/A</v>
      </c>
      <c r="AK28" s="52" t="e">
        <f t="shared" si="0"/>
        <v>#N/A</v>
      </c>
      <c r="AL28" s="52" t="e">
        <f t="shared" si="1"/>
        <v>#N/A</v>
      </c>
      <c r="AM28" s="52" t="e">
        <f t="shared" si="2"/>
        <v>#N/A</v>
      </c>
      <c r="AN28" s="52" t="e">
        <f t="shared" si="3"/>
        <v>#N/A</v>
      </c>
    </row>
    <row r="29" spans="1:40" x14ac:dyDescent="0.45">
      <c r="A29" s="66"/>
      <c r="T29" s="65"/>
      <c r="Y29" s="52">
        <v>3</v>
      </c>
      <c r="Z29" s="52" t="s">
        <v>19</v>
      </c>
      <c r="AA29" s="52" t="s">
        <v>91</v>
      </c>
      <c r="AB29" s="52" t="e">
        <f t="shared" si="14"/>
        <v>#N/A</v>
      </c>
      <c r="AC29" s="52"/>
      <c r="AD29" s="52"/>
      <c r="AE29" s="52" t="e">
        <f>35-VLOOKUP($E$4&amp;$Z29,Data_Table_1[[Full Name Theme Conc]:[Theme Ranking]],8,0)</f>
        <v>#N/A</v>
      </c>
      <c r="AF29" s="52"/>
      <c r="AH29" s="52" t="str">
        <v>Achiever</v>
      </c>
      <c r="AI29" s="52" t="str">
        <v>Executing</v>
      </c>
      <c r="AJ29" s="52" t="e">
        <v>#N/A</v>
      </c>
      <c r="AK29" s="52" t="e">
        <f t="shared" si="0"/>
        <v>#N/A</v>
      </c>
      <c r="AL29" s="52" t="e">
        <f t="shared" si="1"/>
        <v>#N/A</v>
      </c>
      <c r="AM29" s="52" t="e">
        <f t="shared" si="2"/>
        <v>#N/A</v>
      </c>
      <c r="AN29" s="52" t="e">
        <f t="shared" si="3"/>
        <v>#N/A</v>
      </c>
    </row>
    <row r="30" spans="1:40" x14ac:dyDescent="0.45">
      <c r="A30" s="66"/>
      <c r="T30" s="65"/>
      <c r="Y30" s="52">
        <v>3</v>
      </c>
      <c r="Z30" s="52" t="s">
        <v>4</v>
      </c>
      <c r="AA30" s="52" t="s">
        <v>91</v>
      </c>
      <c r="AB30" s="52" t="e">
        <f t="shared" si="14"/>
        <v>#N/A</v>
      </c>
      <c r="AC30" s="52"/>
      <c r="AD30" s="52"/>
      <c r="AE30" s="52" t="e">
        <f>35-VLOOKUP($E$4&amp;$Z30,Data_Table_1[[Full Name Theme Conc]:[Theme Ranking]],8,0)</f>
        <v>#N/A</v>
      </c>
      <c r="AF30" s="52"/>
      <c r="AH30" s="52" t="str">
        <v>Arranger</v>
      </c>
      <c r="AI30" s="52" t="str">
        <v>Executing</v>
      </c>
      <c r="AJ30" s="52" t="e">
        <v>#N/A</v>
      </c>
      <c r="AK30" s="52" t="e">
        <f t="shared" si="0"/>
        <v>#N/A</v>
      </c>
      <c r="AL30" s="52" t="e">
        <f t="shared" si="1"/>
        <v>#N/A</v>
      </c>
      <c r="AM30" s="52" t="e">
        <f t="shared" si="2"/>
        <v>#N/A</v>
      </c>
      <c r="AN30" s="52" t="e">
        <f t="shared" si="3"/>
        <v>#N/A</v>
      </c>
    </row>
    <row r="31" spans="1:40" ht="19.2" customHeight="1" x14ac:dyDescent="0.45">
      <c r="A31" s="66"/>
      <c r="T31" s="65"/>
      <c r="Y31" s="52">
        <v>3</v>
      </c>
      <c r="Z31" s="52" t="s">
        <v>9</v>
      </c>
      <c r="AA31" s="52" t="s">
        <v>91</v>
      </c>
      <c r="AB31" s="52" t="e">
        <f t="shared" si="14"/>
        <v>#N/A</v>
      </c>
      <c r="AC31" s="52"/>
      <c r="AD31" s="52"/>
      <c r="AE31" s="52" t="e">
        <f>35-VLOOKUP($E$4&amp;$Z31,Data_Table_1[[Full Name Theme Conc]:[Theme Ranking]],8,0)</f>
        <v>#N/A</v>
      </c>
      <c r="AF31" s="52"/>
      <c r="AH31" s="52" t="str">
        <v>Belief</v>
      </c>
      <c r="AI31" s="52" t="str">
        <v>Executing</v>
      </c>
      <c r="AJ31" s="52" t="e">
        <v>#N/A</v>
      </c>
      <c r="AK31" s="52" t="e">
        <f t="shared" si="0"/>
        <v>#N/A</v>
      </c>
      <c r="AL31" s="52" t="e">
        <f t="shared" si="1"/>
        <v>#N/A</v>
      </c>
      <c r="AM31" s="52" t="e">
        <f t="shared" si="2"/>
        <v>#N/A</v>
      </c>
      <c r="AN31" s="52" t="e">
        <f t="shared" si="3"/>
        <v>#N/A</v>
      </c>
    </row>
    <row r="32" spans="1:40" ht="17.399999999999999" customHeight="1" x14ac:dyDescent="0.45">
      <c r="A32" s="66"/>
      <c r="T32" s="65"/>
      <c r="Y32" s="52">
        <v>4</v>
      </c>
      <c r="Z32" s="52" t="s">
        <v>23</v>
      </c>
      <c r="AA32" s="52" t="s">
        <v>41</v>
      </c>
      <c r="AB32" s="52" t="e">
        <f t="shared" si="14"/>
        <v>#N/A</v>
      </c>
      <c r="AC32" s="52" t="e">
        <f>35-VLOOKUP($E$4&amp;$Z32,Data_Table_1[[Full Name Theme Conc]:[Theme Ranking]],8,0)</f>
        <v>#N/A</v>
      </c>
      <c r="AD32" s="52"/>
      <c r="AE32" s="52"/>
      <c r="AF32" s="52"/>
      <c r="AH32" s="52" t="str">
        <v>Consistency</v>
      </c>
      <c r="AI32" s="52" t="str">
        <v>Executing</v>
      </c>
      <c r="AJ32" s="52" t="e">
        <v>#N/A</v>
      </c>
      <c r="AK32" s="52" t="e">
        <f t="shared" si="0"/>
        <v>#N/A</v>
      </c>
      <c r="AL32" s="52" t="e">
        <f t="shared" si="1"/>
        <v>#N/A</v>
      </c>
      <c r="AM32" s="52" t="e">
        <f t="shared" si="2"/>
        <v>#N/A</v>
      </c>
      <c r="AN32" s="52" t="e">
        <f t="shared" si="3"/>
        <v>#N/A</v>
      </c>
    </row>
    <row r="33" spans="1:40" ht="24" customHeight="1" x14ac:dyDescent="0.7">
      <c r="A33" s="165" t="s">
        <v>744</v>
      </c>
      <c r="B33" s="166"/>
      <c r="C33" s="166"/>
      <c r="D33" s="166"/>
      <c r="E33" s="166"/>
      <c r="F33" s="166"/>
      <c r="G33" s="166"/>
      <c r="H33" s="166"/>
      <c r="I33" s="166"/>
      <c r="J33" s="166"/>
      <c r="K33" s="166"/>
      <c r="L33" s="166"/>
      <c r="M33" s="166"/>
      <c r="N33" s="166"/>
      <c r="O33" s="166"/>
      <c r="P33" s="166"/>
      <c r="Q33" s="166"/>
      <c r="R33" s="166"/>
      <c r="S33" s="166"/>
      <c r="T33" s="167"/>
      <c r="Y33" s="52">
        <v>4</v>
      </c>
      <c r="Z33" s="52" t="s">
        <v>33</v>
      </c>
      <c r="AA33" s="52" t="s">
        <v>41</v>
      </c>
      <c r="AB33" s="52" t="e">
        <f t="shared" si="14"/>
        <v>#N/A</v>
      </c>
      <c r="AC33" s="52" t="e">
        <f>35-VLOOKUP($E$4&amp;$Z33,Data_Table_1[[Full Name Theme Conc]:[Theme Ranking]],8,0)</f>
        <v>#N/A</v>
      </c>
      <c r="AD33" s="52"/>
      <c r="AE33" s="52"/>
      <c r="AF33" s="52"/>
      <c r="AH33" s="52" t="str">
        <v>Deliberative</v>
      </c>
      <c r="AI33" s="52" t="str">
        <v>Executing</v>
      </c>
      <c r="AJ33" s="52" t="e">
        <v>#N/A</v>
      </c>
      <c r="AK33" s="52" t="e">
        <f t="shared" si="0"/>
        <v>#N/A</v>
      </c>
      <c r="AL33" s="52" t="e">
        <f t="shared" si="1"/>
        <v>#N/A</v>
      </c>
      <c r="AM33" s="52" t="e">
        <f t="shared" si="2"/>
        <v>#N/A</v>
      </c>
      <c r="AN33" s="52" t="e">
        <f t="shared" si="3"/>
        <v>#N/A</v>
      </c>
    </row>
    <row r="34" spans="1:40" ht="17.399999999999999" customHeight="1" x14ac:dyDescent="0.45">
      <c r="A34" s="163" t="s">
        <v>770</v>
      </c>
      <c r="B34" s="164"/>
      <c r="C34" s="163" t="s">
        <v>101</v>
      </c>
      <c r="D34" s="168"/>
      <c r="E34" s="164"/>
      <c r="F34" s="163" t="s">
        <v>785</v>
      </c>
      <c r="G34" s="168"/>
      <c r="H34" s="168"/>
      <c r="I34" s="168"/>
      <c r="J34" s="164"/>
      <c r="K34" s="163" t="s">
        <v>786</v>
      </c>
      <c r="L34" s="168"/>
      <c r="M34" s="168"/>
      <c r="N34" s="168"/>
      <c r="O34" s="164"/>
      <c r="P34" s="163" t="s">
        <v>787</v>
      </c>
      <c r="Q34" s="168"/>
      <c r="R34" s="168"/>
      <c r="S34" s="168"/>
      <c r="T34" s="164"/>
      <c r="Y34" s="52">
        <v>4</v>
      </c>
      <c r="Z34" s="52" t="s">
        <v>12</v>
      </c>
      <c r="AA34" s="52" t="s">
        <v>41</v>
      </c>
      <c r="AB34" s="52" t="e">
        <f t="shared" si="14"/>
        <v>#N/A</v>
      </c>
      <c r="AC34" s="52" t="e">
        <f>35-VLOOKUP($E$4&amp;$Z34,Data_Table_1[[Full Name Theme Conc]:[Theme Ranking]],8,0)</f>
        <v>#N/A</v>
      </c>
      <c r="AD34" s="52"/>
      <c r="AE34" s="52"/>
      <c r="AF34" s="52"/>
      <c r="AH34" s="52" t="str">
        <v>Discipline</v>
      </c>
      <c r="AI34" s="52" t="str">
        <v>Executing</v>
      </c>
      <c r="AJ34" s="52" t="e">
        <v>#N/A</v>
      </c>
      <c r="AK34" s="52" t="e">
        <f t="shared" si="0"/>
        <v>#N/A</v>
      </c>
      <c r="AL34" s="52" t="e">
        <f t="shared" si="1"/>
        <v>#N/A</v>
      </c>
      <c r="AM34" s="52" t="e">
        <f t="shared" si="2"/>
        <v>#N/A</v>
      </c>
      <c r="AN34" s="52" t="e">
        <f t="shared" si="3"/>
        <v>#N/A</v>
      </c>
    </row>
    <row r="35" spans="1:40" ht="17.399999999999999" customHeight="1" x14ac:dyDescent="0.45">
      <c r="A35" s="198">
        <v>1</v>
      </c>
      <c r="B35" s="199"/>
      <c r="C35" s="150" t="str">
        <f>AC49</f>
        <v>Achiever</v>
      </c>
      <c r="D35" s="151"/>
      <c r="E35" s="152"/>
      <c r="F35" s="144" t="str">
        <f>VLOOKUP($C35,'Theme Detail'!$B:$L,9,0)</f>
        <v>intensity and stamina of effort</v>
      </c>
      <c r="G35" s="145"/>
      <c r="H35" s="145"/>
      <c r="I35" s="145"/>
      <c r="J35" s="146"/>
      <c r="K35" s="144" t="str">
        <f>VLOOKUP($C35,'Theme Detail'!$B:$L,10,0)</f>
        <v>freedom to work at my own pace</v>
      </c>
      <c r="L35" s="145"/>
      <c r="M35" s="145"/>
      <c r="N35" s="145"/>
      <c r="O35" s="146"/>
      <c r="P35" s="144" t="str">
        <f>VLOOKUP($C35,'Theme Detail'!$B:$L,11,0)</f>
        <v>completing tasks</v>
      </c>
      <c r="Q35" s="145"/>
      <c r="R35" s="145"/>
      <c r="S35" s="145"/>
      <c r="T35" s="146"/>
      <c r="Y35" s="52">
        <v>4</v>
      </c>
      <c r="Z35" s="52" t="s">
        <v>37</v>
      </c>
      <c r="AA35" s="52" t="s">
        <v>41</v>
      </c>
      <c r="AB35" s="52" t="e">
        <f t="shared" si="14"/>
        <v>#N/A</v>
      </c>
      <c r="AC35" s="52" t="e">
        <f>35-VLOOKUP($E$4&amp;$Z35,Data_Table_1[[Full Name Theme Conc]:[Theme Ranking]],8,0)</f>
        <v>#N/A</v>
      </c>
      <c r="AD35" s="52"/>
      <c r="AE35" s="52"/>
      <c r="AF35" s="52"/>
      <c r="AH35" s="52" t="str">
        <v>Focus</v>
      </c>
      <c r="AI35" s="52" t="str">
        <v>Executing</v>
      </c>
      <c r="AJ35" s="52" t="e">
        <v>#N/A</v>
      </c>
      <c r="AK35" s="52" t="e">
        <f t="shared" si="0"/>
        <v>#N/A</v>
      </c>
      <c r="AL35" s="52" t="e">
        <f t="shared" si="1"/>
        <v>#N/A</v>
      </c>
      <c r="AM35" s="52" t="e">
        <f t="shared" si="2"/>
        <v>#N/A</v>
      </c>
      <c r="AN35" s="52" t="e">
        <f t="shared" si="3"/>
        <v>#N/A</v>
      </c>
    </row>
    <row r="36" spans="1:40" ht="17.399999999999999" customHeight="1" x14ac:dyDescent="0.45">
      <c r="A36" s="200"/>
      <c r="B36" s="201"/>
      <c r="C36" s="153"/>
      <c r="D36" s="154"/>
      <c r="E36" s="155"/>
      <c r="F36" s="147"/>
      <c r="G36" s="148"/>
      <c r="H36" s="148"/>
      <c r="I36" s="148"/>
      <c r="J36" s="149"/>
      <c r="K36" s="147"/>
      <c r="L36" s="148"/>
      <c r="M36" s="148"/>
      <c r="N36" s="148"/>
      <c r="O36" s="149"/>
      <c r="P36" s="147"/>
      <c r="Q36" s="148"/>
      <c r="R36" s="148"/>
      <c r="S36" s="148"/>
      <c r="T36" s="149"/>
      <c r="Y36" s="52">
        <v>4</v>
      </c>
      <c r="Z36" s="52" t="s">
        <v>30</v>
      </c>
      <c r="AA36" s="52" t="s">
        <v>41</v>
      </c>
      <c r="AB36" s="52" t="e">
        <f t="shared" si="14"/>
        <v>#N/A</v>
      </c>
      <c r="AC36" s="52" t="e">
        <f>35-VLOOKUP($E$4&amp;$Z36,Data_Table_1[[Full Name Theme Conc]:[Theme Ranking]],8,0)</f>
        <v>#N/A</v>
      </c>
      <c r="AD36" s="52"/>
      <c r="AE36" s="52"/>
      <c r="AF36" s="52"/>
      <c r="AH36" s="52" t="str">
        <v>Responsibility</v>
      </c>
      <c r="AI36" s="52" t="str">
        <v>Executing</v>
      </c>
      <c r="AJ36" s="52" t="e">
        <v>#N/A</v>
      </c>
      <c r="AK36" s="52" t="e">
        <f t="shared" si="0"/>
        <v>#N/A</v>
      </c>
      <c r="AL36" s="52" t="e">
        <f t="shared" si="1"/>
        <v>#N/A</v>
      </c>
      <c r="AM36" s="52" t="e">
        <f t="shared" si="2"/>
        <v>#N/A</v>
      </c>
      <c r="AN36" s="52" t="e">
        <f t="shared" si="3"/>
        <v>#N/A</v>
      </c>
    </row>
    <row r="37" spans="1:40" x14ac:dyDescent="0.45">
      <c r="A37" s="198">
        <v>2</v>
      </c>
      <c r="B37" s="199"/>
      <c r="C37" s="150" t="str">
        <f>AC50</f>
        <v>Arranger</v>
      </c>
      <c r="D37" s="151"/>
      <c r="E37" s="152"/>
      <c r="F37" s="144" t="str">
        <f>VLOOKUP($C37,'Theme Detail'!$B:$L,9,0)</f>
        <v>flexibility and interactivity</v>
      </c>
      <c r="G37" s="145"/>
      <c r="H37" s="145"/>
      <c r="I37" s="145"/>
      <c r="J37" s="146"/>
      <c r="K37" s="144" t="str">
        <f>VLOOKUP($C37,'Theme Detail'!$B:$L,10,0)</f>
        <v>a dynamic environment</v>
      </c>
      <c r="L37" s="145"/>
      <c r="M37" s="145"/>
      <c r="N37" s="145"/>
      <c r="O37" s="146"/>
      <c r="P37" s="144" t="str">
        <f>VLOOKUP($C37,'Theme Detail'!$B:$L,11,0)</f>
        <v>initiating and managing necessary change</v>
      </c>
      <c r="Q37" s="145"/>
      <c r="R37" s="145"/>
      <c r="S37" s="145"/>
      <c r="T37" s="146"/>
      <c r="Y37" s="52">
        <v>4</v>
      </c>
      <c r="Z37" s="52" t="s">
        <v>16</v>
      </c>
      <c r="AA37" s="52" t="s">
        <v>41</v>
      </c>
      <c r="AB37" s="52" t="e">
        <f>SUM(AC37:AF37)</f>
        <v>#N/A</v>
      </c>
      <c r="AC37" s="52" t="e">
        <f>35-VLOOKUP($E$4&amp;$Z37,Data_Table_1[[Full Name Theme Conc]:[Theme Ranking]],8,0)</f>
        <v>#N/A</v>
      </c>
      <c r="AD37" s="52"/>
      <c r="AE37" s="52"/>
      <c r="AF37" s="52"/>
      <c r="AH37" s="52" t="str">
        <v>Restorative</v>
      </c>
      <c r="AI37" s="52" t="str">
        <v>Executing</v>
      </c>
      <c r="AJ37" s="52" t="e">
        <v>#N/A</v>
      </c>
      <c r="AK37" s="52" t="e">
        <f t="shared" si="0"/>
        <v>#N/A</v>
      </c>
      <c r="AL37" s="52" t="e">
        <f t="shared" si="1"/>
        <v>#N/A</v>
      </c>
      <c r="AM37" s="52" t="e">
        <f t="shared" si="2"/>
        <v>#N/A</v>
      </c>
      <c r="AN37" s="52" t="e">
        <f t="shared" si="3"/>
        <v>#N/A</v>
      </c>
    </row>
    <row r="38" spans="1:40" ht="17.399999999999999" customHeight="1" x14ac:dyDescent="0.45">
      <c r="A38" s="200"/>
      <c r="B38" s="201"/>
      <c r="C38" s="153"/>
      <c r="D38" s="154"/>
      <c r="E38" s="155"/>
      <c r="F38" s="147"/>
      <c r="G38" s="148"/>
      <c r="H38" s="148"/>
      <c r="I38" s="148"/>
      <c r="J38" s="149"/>
      <c r="K38" s="147"/>
      <c r="L38" s="148"/>
      <c r="M38" s="148"/>
      <c r="N38" s="148"/>
      <c r="O38" s="149"/>
      <c r="P38" s="147"/>
      <c r="Q38" s="148"/>
      <c r="R38" s="148"/>
      <c r="S38" s="148"/>
      <c r="T38" s="149"/>
      <c r="Y38" s="52">
        <v>4</v>
      </c>
      <c r="Z38" s="52" t="s">
        <v>27</v>
      </c>
      <c r="AA38" s="52" t="s">
        <v>41</v>
      </c>
      <c r="AB38" s="52" t="e">
        <f>SUM(AC38:AF38)</f>
        <v>#N/A</v>
      </c>
      <c r="AC38" s="52" t="e">
        <f>35-VLOOKUP($E$4&amp;$Z38,Data_Table_1[[Full Name Theme Conc]:[Theme Ranking]],8,0)</f>
        <v>#N/A</v>
      </c>
      <c r="AD38" s="52"/>
      <c r="AE38" s="52"/>
      <c r="AF38" s="52"/>
      <c r="AH38" s="52">
        <v>0</v>
      </c>
      <c r="AI38" s="52" t="str">
        <v>Strategic</v>
      </c>
      <c r="AJ38" s="52">
        <v>0</v>
      </c>
      <c r="AK38" s="52" t="e">
        <f t="shared" si="0"/>
        <v>#N/A</v>
      </c>
      <c r="AL38" s="52" t="e">
        <f t="shared" si="1"/>
        <v>#N/A</v>
      </c>
      <c r="AM38" s="52" t="e">
        <f t="shared" si="2"/>
        <v>#N/A</v>
      </c>
      <c r="AN38" s="52" t="e">
        <f t="shared" si="3"/>
        <v>#N/A</v>
      </c>
    </row>
    <row r="39" spans="1:40" ht="17.399999999999999" customHeight="1" x14ac:dyDescent="0.45">
      <c r="A39" s="198">
        <v>3</v>
      </c>
      <c r="B39" s="199"/>
      <c r="C39" s="150" t="str">
        <f>AC51</f>
        <v>Belief</v>
      </c>
      <c r="D39" s="151"/>
      <c r="E39" s="152"/>
      <c r="F39" s="144" t="str">
        <f>VLOOKUP($C39,'Theme Detail'!$B:$L,9,0)</f>
        <v>stability, clarity, conviction</v>
      </c>
      <c r="G39" s="145"/>
      <c r="H39" s="145"/>
      <c r="I39" s="145"/>
      <c r="J39" s="146"/>
      <c r="K39" s="144" t="str">
        <f>VLOOKUP($C39,'Theme Detail'!$B:$L,10,0)</f>
        <v>a cause or purpose for which to live</v>
      </c>
      <c r="L39" s="145"/>
      <c r="M39" s="145"/>
      <c r="N39" s="145"/>
      <c r="O39" s="146"/>
      <c r="P39" s="144" t="str">
        <f>VLOOKUP($C39,'Theme Detail'!$B:$L,11,0)</f>
        <v>altruism</v>
      </c>
      <c r="Q39" s="145"/>
      <c r="R39" s="145"/>
      <c r="S39" s="145"/>
      <c r="T39" s="146"/>
      <c r="Y39" s="52">
        <v>4</v>
      </c>
      <c r="Z39" s="52" t="s">
        <v>21</v>
      </c>
      <c r="AA39" s="52" t="s">
        <v>41</v>
      </c>
      <c r="AB39" s="52" t="e">
        <f>SUM(AC39:AF39)</f>
        <v>#N/A</v>
      </c>
      <c r="AC39" s="52" t="e">
        <f>35-VLOOKUP($E$4&amp;$Z39,Data_Table_1[[Full Name Theme Conc]:[Theme Ranking]],8,0)</f>
        <v>#N/A</v>
      </c>
      <c r="AD39" s="52"/>
      <c r="AE39" s="52"/>
      <c r="AF39" s="52"/>
      <c r="AH39" s="52">
        <v>0</v>
      </c>
      <c r="AI39" s="52">
        <v>0</v>
      </c>
      <c r="AJ39" s="52">
        <v>0</v>
      </c>
      <c r="AK39" s="52" t="e">
        <f t="shared" si="0"/>
        <v>#N/A</v>
      </c>
      <c r="AL39" s="52" t="e">
        <f t="shared" si="1"/>
        <v>#N/A</v>
      </c>
      <c r="AM39" s="52" t="e">
        <f t="shared" si="2"/>
        <v>#N/A</v>
      </c>
      <c r="AN39" s="52" t="e">
        <f t="shared" si="3"/>
        <v>#N/A</v>
      </c>
    </row>
    <row r="40" spans="1:40" ht="17.399999999999999" customHeight="1" x14ac:dyDescent="0.45">
      <c r="A40" s="200"/>
      <c r="B40" s="201"/>
      <c r="C40" s="153"/>
      <c r="D40" s="154"/>
      <c r="E40" s="155"/>
      <c r="F40" s="147"/>
      <c r="G40" s="148"/>
      <c r="H40" s="148"/>
      <c r="I40" s="148"/>
      <c r="J40" s="149"/>
      <c r="K40" s="147"/>
      <c r="L40" s="148"/>
      <c r="M40" s="148"/>
      <c r="N40" s="148"/>
      <c r="O40" s="149"/>
      <c r="P40" s="147"/>
      <c r="Q40" s="148"/>
      <c r="R40" s="148"/>
      <c r="S40" s="148"/>
      <c r="T40" s="149"/>
      <c r="Y40" s="52">
        <v>4</v>
      </c>
      <c r="Z40" s="52" t="s">
        <v>34</v>
      </c>
      <c r="AA40" s="52" t="s">
        <v>41</v>
      </c>
      <c r="AB40" s="52" t="e">
        <f>SUM(AC40:AF40)</f>
        <v>#N/A</v>
      </c>
      <c r="AC40" s="52" t="e">
        <f>35-VLOOKUP($E$4&amp;$Z40,Data_Table_1[[Full Name Theme Conc]:[Theme Ranking]],8,0)</f>
        <v>#N/A</v>
      </c>
      <c r="AD40" s="52"/>
      <c r="AE40" s="52"/>
      <c r="AF40" s="52"/>
      <c r="AH40" s="5">
        <v>0</v>
      </c>
      <c r="AI40" s="5" t="str">
        <v>Influencing</v>
      </c>
      <c r="AJ40" s="5">
        <v>0</v>
      </c>
      <c r="AK40" s="52" t="e">
        <f t="shared" si="0"/>
        <v>#N/A</v>
      </c>
      <c r="AL40" s="52" t="e">
        <f t="shared" si="1"/>
        <v>#N/A</v>
      </c>
      <c r="AM40" s="52" t="e">
        <f t="shared" si="2"/>
        <v>#N/A</v>
      </c>
      <c r="AN40" s="52" t="e">
        <f t="shared" si="3"/>
        <v>#N/A</v>
      </c>
    </row>
    <row r="41" spans="1:40" ht="17.399999999999999" customHeight="1" x14ac:dyDescent="0.45">
      <c r="A41" s="198">
        <v>4</v>
      </c>
      <c r="B41" s="199"/>
      <c r="C41" s="150" t="str">
        <f>AC52</f>
        <v>Consistency</v>
      </c>
      <c r="D41" s="151"/>
      <c r="E41" s="152"/>
      <c r="F41" s="144" t="str">
        <f>VLOOKUP($C41,'Theme Detail'!$B:$L,9,0)</f>
        <v>rules and policies that promote cultural predictability</v>
      </c>
      <c r="G41" s="145"/>
      <c r="H41" s="145"/>
      <c r="I41" s="145"/>
      <c r="J41" s="146"/>
      <c r="K41" s="144" t="str">
        <f>VLOOKUP($C41,'Theme Detail'!$B:$L,10,0)</f>
        <v>standard operating procedures</v>
      </c>
      <c r="L41" s="145"/>
      <c r="M41" s="145"/>
      <c r="N41" s="145"/>
      <c r="O41" s="146"/>
      <c r="P41" s="144" t="str">
        <f>VLOOKUP($C41,'Theme Detail'!$B:$L,11,0)</f>
        <v>repeating things in the exact same way</v>
      </c>
      <c r="Q41" s="145"/>
      <c r="R41" s="145"/>
      <c r="S41" s="145"/>
      <c r="T41" s="146"/>
      <c r="AK41" s="52" t="e">
        <f t="shared" si="0"/>
        <v>#N/A</v>
      </c>
      <c r="AL41" s="52" t="e">
        <f t="shared" si="1"/>
        <v>#N/A</v>
      </c>
      <c r="AM41" s="52" t="e">
        <f t="shared" si="2"/>
        <v>#N/A</v>
      </c>
      <c r="AN41" s="52" t="e">
        <f t="shared" si="3"/>
        <v>#N/A</v>
      </c>
    </row>
    <row r="42" spans="1:40" ht="17.399999999999999" customHeight="1" x14ac:dyDescent="0.45">
      <c r="A42" s="200"/>
      <c r="B42" s="201"/>
      <c r="C42" s="153"/>
      <c r="D42" s="154"/>
      <c r="E42" s="155"/>
      <c r="F42" s="147"/>
      <c r="G42" s="148"/>
      <c r="H42" s="148"/>
      <c r="I42" s="148"/>
      <c r="J42" s="149"/>
      <c r="K42" s="147"/>
      <c r="L42" s="148"/>
      <c r="M42" s="148"/>
      <c r="N42" s="148"/>
      <c r="O42" s="149"/>
      <c r="P42" s="147"/>
      <c r="Q42" s="148"/>
      <c r="R42" s="148"/>
      <c r="S42" s="148"/>
      <c r="T42" s="149"/>
      <c r="AK42" s="52" t="e">
        <f t="shared" si="0"/>
        <v>#N/A</v>
      </c>
      <c r="AL42" s="52" t="e">
        <f t="shared" si="1"/>
        <v>#N/A</v>
      </c>
      <c r="AM42" s="52" t="e">
        <f t="shared" si="2"/>
        <v>#N/A</v>
      </c>
      <c r="AN42" s="52" t="e">
        <f t="shared" si="3"/>
        <v>#N/A</v>
      </c>
    </row>
    <row r="43" spans="1:40" ht="17.399999999999999" customHeight="1" x14ac:dyDescent="0.45">
      <c r="A43" s="198">
        <v>5</v>
      </c>
      <c r="B43" s="199"/>
      <c r="C43" s="150" t="str">
        <f>AC53</f>
        <v>Deliberative</v>
      </c>
      <c r="D43" s="151"/>
      <c r="E43" s="152"/>
      <c r="F43" s="144" t="str">
        <f>VLOOKUP($C43,'Theme Detail'!$B:$L,9,0)</f>
        <v>a thorough and conscientious approach</v>
      </c>
      <c r="G43" s="145"/>
      <c r="H43" s="145"/>
      <c r="I43" s="145"/>
      <c r="J43" s="146"/>
      <c r="K43" s="144" t="str">
        <f>VLOOKUP($C43,'Theme Detail'!$B:$L,10,0)</f>
        <v>time to listen and think before being expected to speak</v>
      </c>
      <c r="L43" s="145"/>
      <c r="M43" s="145"/>
      <c r="N43" s="145"/>
      <c r="O43" s="146"/>
      <c r="P43" s="144" t="str">
        <f>VLOOKUP($C43,'Theme Detail'!$B:$L,11,0)</f>
        <v>restraint and caution in the face of risk</v>
      </c>
      <c r="Q43" s="145"/>
      <c r="R43" s="145"/>
      <c r="S43" s="145"/>
      <c r="T43" s="146"/>
    </row>
    <row r="44" spans="1:40" ht="17.399999999999999" customHeight="1" x14ac:dyDescent="0.45">
      <c r="A44" s="200"/>
      <c r="B44" s="201"/>
      <c r="C44" s="153"/>
      <c r="D44" s="154"/>
      <c r="E44" s="155"/>
      <c r="F44" s="147"/>
      <c r="G44" s="148"/>
      <c r="H44" s="148"/>
      <c r="I44" s="148"/>
      <c r="J44" s="149"/>
      <c r="K44" s="147"/>
      <c r="L44" s="148"/>
      <c r="M44" s="148"/>
      <c r="N44" s="148"/>
      <c r="O44" s="149"/>
      <c r="P44" s="147"/>
      <c r="Q44" s="148"/>
      <c r="R44" s="148"/>
      <c r="S44" s="148"/>
      <c r="T44" s="149"/>
    </row>
    <row r="47" spans="1:40" ht="21.6" customHeight="1" x14ac:dyDescent="0.45">
      <c r="Y47" s="112" t="s">
        <v>767</v>
      </c>
      <c r="AC47" s="112" t="s">
        <v>766</v>
      </c>
    </row>
    <row r="48" spans="1:40" ht="17.399999999999999" customHeight="1" x14ac:dyDescent="0.45">
      <c r="Y48" s="5" t="s">
        <v>101</v>
      </c>
      <c r="Z48" s="5" t="s">
        <v>80</v>
      </c>
      <c r="AA48" s="5" t="s">
        <v>104</v>
      </c>
      <c r="AC48" s="100" t="s">
        <v>101</v>
      </c>
      <c r="AD48" s="101" t="s">
        <v>80</v>
      </c>
      <c r="AE48" s="102" t="s">
        <v>104</v>
      </c>
    </row>
    <row r="49" spans="25:31" ht="17.399999999999999" customHeight="1" x14ac:dyDescent="0.45">
      <c r="Y49" s="87" t="s">
        <v>23</v>
      </c>
      <c r="Z49" s="88" t="s">
        <v>41</v>
      </c>
      <c r="AA49" s="5">
        <f>COUNTIF(INDEX($BQ$9:$CX$58,,MATCH(Table811[[#This Row],[Theme]],$BQ$6:$CX$6,0)),"&lt;=5")</f>
        <v>0</v>
      </c>
      <c r="AC49" s="103" t="str" cm="1">
        <f t="array" ref="AC49:AE82">_xlfn._xlws.SORT(Table811[],3,-1)</f>
        <v>Achiever</v>
      </c>
      <c r="AD49" s="104" t="str">
        <v>Executing</v>
      </c>
      <c r="AE49" s="105">
        <v>0</v>
      </c>
    </row>
    <row r="50" spans="25:31" ht="17.399999999999999" customHeight="1" x14ac:dyDescent="0.45">
      <c r="Y50" s="87" t="s">
        <v>33</v>
      </c>
      <c r="Z50" s="88" t="s">
        <v>41</v>
      </c>
      <c r="AA50" s="5">
        <f>COUNTIF(INDEX($BQ$9:$CX$58,,MATCH(Table811[[#This Row],[Theme]],$BQ$6:$CX$6,0)),"&lt;=5")</f>
        <v>0</v>
      </c>
      <c r="AC50" s="106" t="str">
        <v>Arranger</v>
      </c>
      <c r="AD50" s="107" t="str">
        <v>Executing</v>
      </c>
      <c r="AE50" s="108">
        <v>0</v>
      </c>
    </row>
    <row r="51" spans="25:31" ht="17.399999999999999" customHeight="1" x14ac:dyDescent="0.45">
      <c r="Y51" s="87" t="s">
        <v>12</v>
      </c>
      <c r="Z51" s="88" t="s">
        <v>41</v>
      </c>
      <c r="AA51" s="5">
        <f>COUNTIF(INDEX($BQ$9:$CX$58,,MATCH(Table811[[#This Row],[Theme]],$BQ$6:$CX$6,0)),"&lt;=5")</f>
        <v>0</v>
      </c>
      <c r="AC51" s="103" t="str">
        <v>Belief</v>
      </c>
      <c r="AD51" s="104" t="str">
        <v>Executing</v>
      </c>
      <c r="AE51" s="105">
        <v>0</v>
      </c>
    </row>
    <row r="52" spans="25:31" ht="17.399999999999999" customHeight="1" x14ac:dyDescent="0.45">
      <c r="Y52" s="87" t="s">
        <v>37</v>
      </c>
      <c r="Z52" s="88" t="s">
        <v>41</v>
      </c>
      <c r="AA52" s="5">
        <f>COUNTIF(INDEX($BQ$9:$CX$58,,MATCH(Table811[[#This Row],[Theme]],$BQ$6:$CX$6,0)),"&lt;=5")</f>
        <v>0</v>
      </c>
      <c r="AC52" s="106" t="str">
        <v>Consistency</v>
      </c>
      <c r="AD52" s="107" t="str">
        <v>Executing</v>
      </c>
      <c r="AE52" s="108">
        <v>0</v>
      </c>
    </row>
    <row r="53" spans="25:31" ht="17.399999999999999" customHeight="1" x14ac:dyDescent="0.45">
      <c r="Y53" s="87" t="s">
        <v>30</v>
      </c>
      <c r="Z53" s="88" t="s">
        <v>41</v>
      </c>
      <c r="AA53" s="5">
        <f>COUNTIF(INDEX($BQ$9:$CX$58,,MATCH(Table811[[#This Row],[Theme]],$BQ$6:$CX$6,0)),"&lt;=5")</f>
        <v>0</v>
      </c>
      <c r="AC53" s="103" t="str">
        <v>Deliberative</v>
      </c>
      <c r="AD53" s="104" t="str">
        <v>Executing</v>
      </c>
      <c r="AE53" s="105">
        <v>0</v>
      </c>
    </row>
    <row r="54" spans="25:31" ht="17.399999999999999" customHeight="1" x14ac:dyDescent="0.45">
      <c r="Y54" s="87" t="s">
        <v>16</v>
      </c>
      <c r="Z54" s="88" t="s">
        <v>41</v>
      </c>
      <c r="AA54" s="5">
        <f>COUNTIF(INDEX($BQ$9:$CX$58,,MATCH(Table811[[#This Row],[Theme]],$BQ$6:$CX$6,0)),"&lt;=5")</f>
        <v>0</v>
      </c>
      <c r="AC54" s="106" t="str">
        <v>Discipline</v>
      </c>
      <c r="AD54" s="107" t="str">
        <v>Executing</v>
      </c>
      <c r="AE54" s="108">
        <v>0</v>
      </c>
    </row>
    <row r="55" spans="25:31" ht="17.399999999999999" customHeight="1" x14ac:dyDescent="0.45">
      <c r="Y55" s="87" t="s">
        <v>27</v>
      </c>
      <c r="Z55" s="88" t="s">
        <v>41</v>
      </c>
      <c r="AA55" s="5">
        <f>COUNTIF(INDEX($BQ$9:$CX$58,,MATCH(Table811[[#This Row],[Theme]],$BQ$6:$CX$6,0)),"&lt;=5")</f>
        <v>0</v>
      </c>
      <c r="AC55" s="103" t="str">
        <v>Focus</v>
      </c>
      <c r="AD55" s="104" t="str">
        <v>Executing</v>
      </c>
      <c r="AE55" s="105">
        <v>0</v>
      </c>
    </row>
    <row r="56" spans="25:31" ht="17.399999999999999" customHeight="1" x14ac:dyDescent="0.45">
      <c r="Y56" s="87" t="s">
        <v>21</v>
      </c>
      <c r="Z56" s="88" t="s">
        <v>41</v>
      </c>
      <c r="AA56" s="5">
        <f>COUNTIF(INDEX($BQ$9:$CX$58,,MATCH(Table811[[#This Row],[Theme]],$BQ$6:$CX$6,0)),"&lt;=5")</f>
        <v>0</v>
      </c>
      <c r="AC56" s="106" t="str">
        <v>Responsibility</v>
      </c>
      <c r="AD56" s="107" t="str">
        <v>Executing</v>
      </c>
      <c r="AE56" s="108">
        <v>0</v>
      </c>
    </row>
    <row r="57" spans="25:31" ht="17.399999999999999" customHeight="1" x14ac:dyDescent="0.45">
      <c r="Y57" s="87" t="s">
        <v>34</v>
      </c>
      <c r="Z57" s="88" t="s">
        <v>41</v>
      </c>
      <c r="AA57" s="5">
        <f>COUNTIF(INDEX($BQ$9:$CX$58,,MATCH(Table811[[#This Row],[Theme]],$BQ$6:$CX$6,0)),"&lt;=5")</f>
        <v>0</v>
      </c>
      <c r="AC57" s="103" t="str">
        <v>Restorative</v>
      </c>
      <c r="AD57" s="104" t="str">
        <v>Executing</v>
      </c>
      <c r="AE57" s="105">
        <v>0</v>
      </c>
    </row>
    <row r="58" spans="25:31" x14ac:dyDescent="0.45">
      <c r="Y58" s="87" t="s">
        <v>11</v>
      </c>
      <c r="Z58" s="88" t="s">
        <v>43</v>
      </c>
      <c r="AA58" s="5">
        <f>COUNTIF(INDEX($BQ$9:$CX$58,,MATCH(Table811[[#This Row],[Theme]],$BQ$6:$CX$6,0)),"&lt;=5")</f>
        <v>0</v>
      </c>
      <c r="AC58" s="106" t="str">
        <v>Activator</v>
      </c>
      <c r="AD58" s="107" t="str">
        <v>Influencing</v>
      </c>
      <c r="AE58" s="108">
        <v>0</v>
      </c>
    </row>
    <row r="59" spans="25:31" x14ac:dyDescent="0.45">
      <c r="Y59" s="87" t="s">
        <v>36</v>
      </c>
      <c r="Z59" s="88" t="s">
        <v>43</v>
      </c>
      <c r="AA59" s="5">
        <f>COUNTIF(INDEX($BQ$9:$CX$58,,MATCH(Table811[[#This Row],[Theme]],$BQ$6:$CX$6,0)),"&lt;=5")</f>
        <v>0</v>
      </c>
      <c r="AC59" s="103" t="str">
        <v>Command</v>
      </c>
      <c r="AD59" s="104" t="str">
        <v>Influencing</v>
      </c>
      <c r="AE59" s="105">
        <v>0</v>
      </c>
    </row>
    <row r="60" spans="25:31" ht="18" customHeight="1" x14ac:dyDescent="0.45">
      <c r="Y60" s="87" t="s">
        <v>10</v>
      </c>
      <c r="Z60" s="88" t="s">
        <v>43</v>
      </c>
      <c r="AA60" s="5">
        <f>COUNTIF(INDEX($BQ$9:$CX$58,,MATCH(Table811[[#This Row],[Theme]],$BQ$6:$CX$6,0)),"&lt;=5")</f>
        <v>0</v>
      </c>
      <c r="AC60" s="106" t="str">
        <v>Communication</v>
      </c>
      <c r="AD60" s="107" t="str">
        <v>Influencing</v>
      </c>
      <c r="AE60" s="108">
        <v>0</v>
      </c>
    </row>
    <row r="61" spans="25:31" ht="17.399999999999999" customHeight="1" x14ac:dyDescent="0.45">
      <c r="Y61" s="87" t="s">
        <v>28</v>
      </c>
      <c r="Z61" s="88" t="s">
        <v>43</v>
      </c>
      <c r="AA61" s="5">
        <f>COUNTIF(INDEX($BQ$9:$CX$58,,MATCH(Table811[[#This Row],[Theme]],$BQ$6:$CX$6,0)),"&lt;=5")</f>
        <v>0</v>
      </c>
      <c r="AC61" s="103" t="str">
        <v>Competition</v>
      </c>
      <c r="AD61" s="104" t="str">
        <v>Influencing</v>
      </c>
      <c r="AE61" s="105">
        <v>0</v>
      </c>
    </row>
    <row r="62" spans="25:31" ht="17.399999999999999" customHeight="1" x14ac:dyDescent="0.45">
      <c r="Y62" s="87" t="s">
        <v>15</v>
      </c>
      <c r="Z62" s="88" t="s">
        <v>43</v>
      </c>
      <c r="AA62" s="5">
        <f>COUNTIF(INDEX($BQ$9:$CX$58,,MATCH(Table811[[#This Row],[Theme]],$BQ$6:$CX$6,0)),"&lt;=5")</f>
        <v>0</v>
      </c>
      <c r="AC62" s="106" t="str">
        <v>Maximizer</v>
      </c>
      <c r="AD62" s="107" t="str">
        <v>Influencing</v>
      </c>
      <c r="AE62" s="108">
        <v>0</v>
      </c>
    </row>
    <row r="63" spans="25:31" ht="17.399999999999999" customHeight="1" x14ac:dyDescent="0.45">
      <c r="Y63" s="87" t="s">
        <v>14</v>
      </c>
      <c r="Z63" s="88" t="s">
        <v>43</v>
      </c>
      <c r="AA63" s="5">
        <f>COUNTIF(INDEX($BQ$9:$CX$58,,MATCH(Table811[[#This Row],[Theme]],$BQ$6:$CX$6,0)),"&lt;=5")</f>
        <v>0</v>
      </c>
      <c r="AC63" s="103" t="str">
        <v>Self-Assurance</v>
      </c>
      <c r="AD63" s="104" t="str">
        <v>Influencing</v>
      </c>
      <c r="AE63" s="105">
        <v>0</v>
      </c>
    </row>
    <row r="64" spans="25:31" ht="17.399999999999999" customHeight="1" x14ac:dyDescent="0.45">
      <c r="Y64" s="87" t="s">
        <v>35</v>
      </c>
      <c r="Z64" s="88" t="s">
        <v>43</v>
      </c>
      <c r="AA64" s="5">
        <f>COUNTIF(INDEX($BQ$9:$CX$58,,MATCH(Table811[[#This Row],[Theme]],$BQ$6:$CX$6,0)),"&lt;=5")</f>
        <v>0</v>
      </c>
      <c r="AC64" s="106" t="str">
        <v>Significance</v>
      </c>
      <c r="AD64" s="107" t="str">
        <v>Influencing</v>
      </c>
      <c r="AE64" s="108">
        <v>0</v>
      </c>
    </row>
    <row r="65" spans="25:31" ht="18" customHeight="1" x14ac:dyDescent="0.45">
      <c r="Y65" s="87" t="s">
        <v>5</v>
      </c>
      <c r="Z65" s="88" t="s">
        <v>43</v>
      </c>
      <c r="AA65" s="5">
        <f>COUNTIF(INDEX($BQ$9:$CX$58,,MATCH(Table811[[#This Row],[Theme]],$BQ$6:$CX$6,0)),"&lt;=5")</f>
        <v>0</v>
      </c>
      <c r="AC65" s="103" t="str">
        <v>Woo</v>
      </c>
      <c r="AD65" s="104" t="str">
        <v>Influencing</v>
      </c>
      <c r="AE65" s="105">
        <v>0</v>
      </c>
    </row>
    <row r="66" spans="25:31" x14ac:dyDescent="0.45">
      <c r="Y66" s="87" t="s">
        <v>31</v>
      </c>
      <c r="Z66" s="88" t="s">
        <v>91</v>
      </c>
      <c r="AA66" s="5">
        <f>COUNTIF(INDEX($BQ$9:$CX$58,,MATCH(Table811[[#This Row],[Theme]],$BQ$6:$CX$6,0)),"&lt;=5")</f>
        <v>0</v>
      </c>
      <c r="AC66" s="106" t="str">
        <v>Adaptability</v>
      </c>
      <c r="AD66" s="107" t="str">
        <v>Relationship</v>
      </c>
      <c r="AE66" s="108">
        <v>0</v>
      </c>
    </row>
    <row r="67" spans="25:31" ht="17.399999999999999" customHeight="1" x14ac:dyDescent="0.45">
      <c r="Y67" s="87" t="s">
        <v>6</v>
      </c>
      <c r="Z67" s="88" t="s">
        <v>91</v>
      </c>
      <c r="AA67" s="5">
        <f>COUNTIF(INDEX($BQ$9:$CX$58,,MATCH(Table811[[#This Row],[Theme]],$BQ$6:$CX$6,0)),"&lt;=5")</f>
        <v>0</v>
      </c>
      <c r="AC67" s="103" t="str">
        <v>Connectedness</v>
      </c>
      <c r="AD67" s="104" t="str">
        <v>Relationship</v>
      </c>
      <c r="AE67" s="105">
        <v>0</v>
      </c>
    </row>
    <row r="68" spans="25:31" ht="17.399999999999999" customHeight="1" x14ac:dyDescent="0.45">
      <c r="Y68" s="87" t="s">
        <v>7</v>
      </c>
      <c r="Z68" s="88" t="s">
        <v>91</v>
      </c>
      <c r="AA68" s="5">
        <f>COUNTIF(INDEX($BQ$9:$CX$58,,MATCH(Table811[[#This Row],[Theme]],$BQ$6:$CX$6,0)),"&lt;=5")</f>
        <v>0</v>
      </c>
      <c r="AC68" s="106" t="str">
        <v>Developer</v>
      </c>
      <c r="AD68" s="107" t="str">
        <v>Relationship</v>
      </c>
      <c r="AE68" s="108">
        <v>0</v>
      </c>
    </row>
    <row r="69" spans="25:31" ht="17.399999999999999" customHeight="1" x14ac:dyDescent="0.45">
      <c r="Y69" s="87" t="s">
        <v>8</v>
      </c>
      <c r="Z69" s="88" t="s">
        <v>91</v>
      </c>
      <c r="AA69" s="5">
        <f>COUNTIF(INDEX($BQ$9:$CX$58,,MATCH(Table811[[#This Row],[Theme]],$BQ$6:$CX$6,0)),"&lt;=5")</f>
        <v>0</v>
      </c>
      <c r="AC69" s="103" t="str">
        <v>Empathy</v>
      </c>
      <c r="AD69" s="104" t="str">
        <v>Relationship</v>
      </c>
      <c r="AE69" s="105">
        <v>0</v>
      </c>
    </row>
    <row r="70" spans="25:31" ht="17.399999999999999" customHeight="1" x14ac:dyDescent="0.45">
      <c r="Y70" s="87" t="s">
        <v>13</v>
      </c>
      <c r="Z70" s="88" t="s">
        <v>91</v>
      </c>
      <c r="AA70" s="5">
        <f>COUNTIF(INDEX($BQ$9:$CX$58,,MATCH(Table811[[#This Row],[Theme]],$BQ$6:$CX$6,0)),"&lt;=5")</f>
        <v>0</v>
      </c>
      <c r="AC70" s="106" t="str">
        <v>Harmony</v>
      </c>
      <c r="AD70" s="107" t="str">
        <v>Relationship</v>
      </c>
      <c r="AE70" s="108">
        <v>0</v>
      </c>
    </row>
    <row r="71" spans="25:31" ht="17.399999999999999" customHeight="1" x14ac:dyDescent="0.45">
      <c r="Y71" s="87" t="s">
        <v>26</v>
      </c>
      <c r="Z71" s="88" t="s">
        <v>91</v>
      </c>
      <c r="AA71" s="5">
        <f>COUNTIF(INDEX($BQ$9:$CX$58,,MATCH(Table811[[#This Row],[Theme]],$BQ$6:$CX$6,0)),"&lt;=5")</f>
        <v>0</v>
      </c>
      <c r="AC71" s="103" t="str">
        <v>Includer</v>
      </c>
      <c r="AD71" s="104" t="str">
        <v>Relationship</v>
      </c>
      <c r="AE71" s="105">
        <v>0</v>
      </c>
    </row>
    <row r="72" spans="25:31" ht="17.399999999999999" customHeight="1" x14ac:dyDescent="0.45">
      <c r="Y72" s="87" t="s">
        <v>19</v>
      </c>
      <c r="Z72" s="88" t="s">
        <v>91</v>
      </c>
      <c r="AA72" s="5">
        <f>COUNTIF(INDEX($BQ$9:$CX$58,,MATCH(Table811[[#This Row],[Theme]],$BQ$6:$CX$6,0)),"&lt;=5")</f>
        <v>0</v>
      </c>
      <c r="AC72" s="106" t="str">
        <v>Individualization</v>
      </c>
      <c r="AD72" s="107" t="str">
        <v>Relationship</v>
      </c>
      <c r="AE72" s="108">
        <v>0</v>
      </c>
    </row>
    <row r="73" spans="25:31" x14ac:dyDescent="0.45">
      <c r="Y73" s="87" t="s">
        <v>4</v>
      </c>
      <c r="Z73" s="88" t="s">
        <v>91</v>
      </c>
      <c r="AA73" s="5">
        <f>COUNTIF(INDEX($BQ$9:$CX$58,,MATCH(Table811[[#This Row],[Theme]],$BQ$6:$CX$6,0)),"&lt;=5")</f>
        <v>0</v>
      </c>
      <c r="AC73" s="103" t="str">
        <v>Positivity</v>
      </c>
      <c r="AD73" s="104" t="str">
        <v>Relationship</v>
      </c>
      <c r="AE73" s="105">
        <v>0</v>
      </c>
    </row>
    <row r="74" spans="25:31" ht="17.399999999999999" customHeight="1" x14ac:dyDescent="0.45">
      <c r="Y74" s="87" t="s">
        <v>9</v>
      </c>
      <c r="Z74" s="88" t="s">
        <v>91</v>
      </c>
      <c r="AA74" s="5">
        <f>COUNTIF(INDEX($BQ$9:$CX$58,,MATCH(Table811[[#This Row],[Theme]],$BQ$6:$CX$6,0)),"&lt;=5")</f>
        <v>0</v>
      </c>
      <c r="AC74" s="106" t="str">
        <v>Relator</v>
      </c>
      <c r="AD74" s="107" t="str">
        <v>Relationship</v>
      </c>
      <c r="AE74" s="108">
        <v>0</v>
      </c>
    </row>
    <row r="75" spans="25:31" ht="17.399999999999999" customHeight="1" x14ac:dyDescent="0.45">
      <c r="Y75" s="87" t="s">
        <v>20</v>
      </c>
      <c r="Z75" s="88" t="s">
        <v>29</v>
      </c>
      <c r="AA75" s="5">
        <f>COUNTIF(INDEX($BQ$9:$CX$58,,MATCH(Table811[[#This Row],[Theme]],$BQ$6:$CX$6,0)),"&lt;=5")</f>
        <v>0</v>
      </c>
      <c r="AC75" s="103" t="str">
        <v>Analytical</v>
      </c>
      <c r="AD75" s="104" t="str">
        <v>Strategic</v>
      </c>
      <c r="AE75" s="105">
        <v>0</v>
      </c>
    </row>
    <row r="76" spans="25:31" ht="17.399999999999999" customHeight="1" x14ac:dyDescent="0.45">
      <c r="Y76" s="87" t="s">
        <v>24</v>
      </c>
      <c r="Z76" s="88" t="s">
        <v>29</v>
      </c>
      <c r="AA76" s="5">
        <f>COUNTIF(INDEX($BQ$9:$CX$58,,MATCH(Table811[[#This Row],[Theme]],$BQ$6:$CX$6,0)),"&lt;=5")</f>
        <v>0</v>
      </c>
      <c r="AC76" s="106" t="str">
        <v>Context</v>
      </c>
      <c r="AD76" s="107" t="str">
        <v>Strategic</v>
      </c>
      <c r="AE76" s="108">
        <v>0</v>
      </c>
    </row>
    <row r="77" spans="25:31" ht="17.399999999999999" customHeight="1" x14ac:dyDescent="0.45">
      <c r="Y77" s="87" t="s">
        <v>18</v>
      </c>
      <c r="Z77" s="88" t="s">
        <v>29</v>
      </c>
      <c r="AA77" s="5">
        <f>COUNTIF(INDEX($BQ$9:$CX$58,,MATCH(Table811[[#This Row],[Theme]],$BQ$6:$CX$6,0)),"&lt;=5")</f>
        <v>0</v>
      </c>
      <c r="AC77" s="103" t="str">
        <v>Futuristic</v>
      </c>
      <c r="AD77" s="104" t="str">
        <v>Strategic</v>
      </c>
      <c r="AE77" s="105">
        <v>0</v>
      </c>
    </row>
    <row r="78" spans="25:31" ht="17.399999999999999" customHeight="1" x14ac:dyDescent="0.45">
      <c r="Y78" s="87" t="s">
        <v>32</v>
      </c>
      <c r="Z78" s="88" t="s">
        <v>29</v>
      </c>
      <c r="AA78" s="5">
        <f>COUNTIF(INDEX($BQ$9:$CX$58,,MATCH(Table811[[#This Row],[Theme]],$BQ$6:$CX$6,0)),"&lt;=5")</f>
        <v>0</v>
      </c>
      <c r="AC78" s="106" t="str">
        <v>Ideation</v>
      </c>
      <c r="AD78" s="107" t="str">
        <v>Strategic</v>
      </c>
      <c r="AE78" s="108">
        <v>0</v>
      </c>
    </row>
    <row r="79" spans="25:31" ht="17.399999999999999" customHeight="1" x14ac:dyDescent="0.45">
      <c r="Y79" s="87" t="s">
        <v>25</v>
      </c>
      <c r="Z79" s="88" t="s">
        <v>29</v>
      </c>
      <c r="AA79" s="5">
        <f>COUNTIF(INDEX($BQ$9:$CX$58,,MATCH(Table811[[#This Row],[Theme]],$BQ$6:$CX$6,0)),"&lt;=5")</f>
        <v>0</v>
      </c>
      <c r="AC79" s="103" t="str">
        <v>Input</v>
      </c>
      <c r="AD79" s="104" t="str">
        <v>Strategic</v>
      </c>
      <c r="AE79" s="105">
        <v>0</v>
      </c>
    </row>
    <row r="80" spans="25:31" x14ac:dyDescent="0.45">
      <c r="Y80" s="87" t="s">
        <v>22</v>
      </c>
      <c r="Z80" s="88" t="s">
        <v>29</v>
      </c>
      <c r="AA80" s="5">
        <f>COUNTIF(INDEX($BQ$9:$CX$58,,MATCH(Table811[[#This Row],[Theme]],$BQ$6:$CX$6,0)),"&lt;=5")</f>
        <v>0</v>
      </c>
      <c r="AC80" s="106" t="str">
        <v>Intellection</v>
      </c>
      <c r="AD80" s="107" t="str">
        <v>Strategic</v>
      </c>
      <c r="AE80" s="108">
        <v>0</v>
      </c>
    </row>
    <row r="81" spans="25:31" ht="17.399999999999999" customHeight="1" x14ac:dyDescent="0.45">
      <c r="Y81" s="87" t="s">
        <v>17</v>
      </c>
      <c r="Z81" s="88" t="s">
        <v>29</v>
      </c>
      <c r="AA81" s="5">
        <f>COUNTIF(INDEX($BQ$9:$CX$58,,MATCH(Table811[[#This Row],[Theme]],$BQ$6:$CX$6,0)),"&lt;=5")</f>
        <v>0</v>
      </c>
      <c r="AC81" s="103" t="str">
        <v>Learner</v>
      </c>
      <c r="AD81" s="104" t="str">
        <v>Strategic</v>
      </c>
      <c r="AE81" s="105">
        <v>0</v>
      </c>
    </row>
    <row r="82" spans="25:31" ht="17.399999999999999" customHeight="1" x14ac:dyDescent="0.45">
      <c r="Y82" s="87" t="s">
        <v>29</v>
      </c>
      <c r="Z82" s="88" t="s">
        <v>29</v>
      </c>
      <c r="AA82" s="5">
        <f>COUNTIF(INDEX($BQ$9:$CX$58,,MATCH(Table811[[#This Row],[Theme]],$BQ$6:$CX$6,0)),"&lt;=5")</f>
        <v>0</v>
      </c>
      <c r="AC82" s="109" t="str">
        <v>Strategic</v>
      </c>
      <c r="AD82" s="110" t="str">
        <v>Strategic</v>
      </c>
      <c r="AE82" s="111">
        <v>0</v>
      </c>
    </row>
    <row r="83" spans="25:31" ht="17.399999999999999" customHeight="1" x14ac:dyDescent="0.45"/>
    <row r="84" spans="25:31" ht="17.399999999999999" customHeight="1" x14ac:dyDescent="0.45"/>
    <row r="85" spans="25:31" ht="17.399999999999999" customHeight="1" x14ac:dyDescent="0.45"/>
    <row r="86" spans="25:31" ht="17.399999999999999" customHeight="1" x14ac:dyDescent="0.45"/>
  </sheetData>
  <sheetProtection sheet="1" objects="1" scenarios="1"/>
  <mergeCells count="38">
    <mergeCell ref="A1:T1"/>
    <mergeCell ref="A2:C6"/>
    <mergeCell ref="O4:T4"/>
    <mergeCell ref="O5:T10"/>
    <mergeCell ref="O13:T13"/>
    <mergeCell ref="A33:T33"/>
    <mergeCell ref="A34:B34"/>
    <mergeCell ref="C34:E34"/>
    <mergeCell ref="F34:J34"/>
    <mergeCell ref="K34:O34"/>
    <mergeCell ref="P34:T34"/>
    <mergeCell ref="P41:T42"/>
    <mergeCell ref="A35:B36"/>
    <mergeCell ref="C35:E36"/>
    <mergeCell ref="F35:J36"/>
    <mergeCell ref="K35:O36"/>
    <mergeCell ref="P35:T36"/>
    <mergeCell ref="A37:B38"/>
    <mergeCell ref="C37:E38"/>
    <mergeCell ref="F37:J38"/>
    <mergeCell ref="K37:O38"/>
    <mergeCell ref="P37:T38"/>
    <mergeCell ref="BQ5:CX5"/>
    <mergeCell ref="O14:T25"/>
    <mergeCell ref="A43:B44"/>
    <mergeCell ref="C43:E44"/>
    <mergeCell ref="F43:J44"/>
    <mergeCell ref="K43:O44"/>
    <mergeCell ref="P43:T44"/>
    <mergeCell ref="A39:B40"/>
    <mergeCell ref="C39:E40"/>
    <mergeCell ref="F39:J40"/>
    <mergeCell ref="K39:O40"/>
    <mergeCell ref="P39:T40"/>
    <mergeCell ref="A41:B42"/>
    <mergeCell ref="C41:E42"/>
    <mergeCell ref="F41:J42"/>
    <mergeCell ref="K41:O42"/>
  </mergeCells>
  <conditionalFormatting sqref="C35:E44">
    <cfRule type="expression" dxfId="4" priority="5">
      <formula>VLOOKUP(C35,$Y$49:$Z$82,2,0)="Strategic"</formula>
    </cfRule>
    <cfRule type="expression" dxfId="3" priority="6">
      <formula>VLOOKUP(C35,$Y$49:$Z$82,2,0)="Relationship"</formula>
    </cfRule>
    <cfRule type="expression" dxfId="2" priority="7">
      <formula>VLOOKUP(C35,$Y$49:$Z$82,2,0)="Influencing"</formula>
    </cfRule>
    <cfRule type="expression" dxfId="1" priority="8">
      <formula>VLOOKUP(C35,$Y$49:$Z$82,2,0)="Executing"</formula>
    </cfRule>
  </conditionalFormatting>
  <conditionalFormatting sqref="U74:U79">
    <cfRule type="expression" dxfId="0" priority="2">
      <formula>VLOOKUP(U74,$Y$49:$AA$82,3,0)&gt;0</formula>
    </cfRule>
  </conditionalFormatting>
  <dataValidations count="2">
    <dataValidation type="list" allowBlank="1" showInputMessage="1" showErrorMessage="1" sqref="E3" xr:uid="{2DF651CE-1895-486E-B206-A5AE52C4C7E1}">
      <formula1>INDIRECT("Theme_Ranges[Theme Ranges]")</formula1>
    </dataValidation>
    <dataValidation type="list" allowBlank="1" showInputMessage="1" showErrorMessage="1" sqref="E4" xr:uid="{EB333F9D-7119-417B-85DE-233D02526E3F}">
      <formula1>INDIRECT("Data_Table[Full Name Conc]")</formula1>
    </dataValidation>
  </dataValidations>
  <pageMargins left="0.7" right="0.7" top="0.75" bottom="0.75" header="0.3" footer="0.3"/>
  <pageSetup paperSize="9" scale="54" fitToHeight="0" orientation="landscape" horizontalDpi="300" verticalDpi="300" r:id="rId1"/>
  <headerFooter>
    <oddFooter>&amp;CGallup®, CliftonStrengths® and the 34 CliftonStrengths theme names are trademarks of Gallup, Inc. All rights reserved. This product includes Gallup trademarks and copyrighted material and is used herein pursuant to license.</oddFooter>
  </headerFooter>
  <drawing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9BF7C-DC72-47C2-9ECF-E04E025A78A4}">
  <sheetPr>
    <tabColor theme="4" tint="0.59999389629810485"/>
    <pageSetUpPr fitToPage="1"/>
  </sheetPr>
  <dimension ref="A1:DR76"/>
  <sheetViews>
    <sheetView showGridLines="0" zoomScale="53" zoomScaleNormal="85" workbookViewId="0">
      <selection activeCell="W15" sqref="W15"/>
    </sheetView>
  </sheetViews>
  <sheetFormatPr defaultRowHeight="17.399999999999999" outlineLevelCol="2" x14ac:dyDescent="0.45"/>
  <cols>
    <col min="1" max="1" width="9.1796875" style="5" customWidth="1"/>
    <col min="2" max="2" width="25.81640625" style="5" customWidth="1"/>
    <col min="3" max="3" width="12.1796875" style="5" customWidth="1"/>
    <col min="4" max="4" width="15.6328125" style="5" customWidth="1"/>
    <col min="5" max="18" width="9.1796875" style="5" customWidth="1"/>
    <col min="19" max="21" width="8.81640625" style="5" customWidth="1"/>
    <col min="22" max="23" width="8.7265625" style="5" customWidth="1"/>
    <col min="24" max="24" width="8.7265625" style="5" hidden="1" customWidth="1" outlineLevel="1"/>
    <col min="25" max="25" width="17.453125" style="5" hidden="1" customWidth="1" outlineLevel="1"/>
    <col min="26" max="27" width="17.36328125" style="5" hidden="1" customWidth="1" outlineLevel="1"/>
    <col min="28" max="28" width="14.54296875" style="5" hidden="1" customWidth="1" outlineLevel="1"/>
    <col min="29" max="32" width="14.90625" style="5" hidden="1" customWidth="1" outlineLevel="2"/>
    <col min="33" max="33" width="8.7265625" style="5" hidden="1" customWidth="1" outlineLevel="2"/>
    <col min="34" max="34" width="14" style="5" hidden="1" customWidth="1" outlineLevel="1"/>
    <col min="35" max="35" width="10.7265625" style="5" hidden="1" customWidth="1" outlineLevel="1"/>
    <col min="36" max="43" width="13.7265625" style="5" hidden="1" customWidth="1" outlineLevel="1"/>
    <col min="44" max="45" width="25.7265625" style="5" hidden="1" customWidth="1" outlineLevel="1"/>
    <col min="46" max="55" width="13.7265625" style="5" hidden="1" customWidth="1" outlineLevel="1"/>
    <col min="56" max="56" width="5.1796875" style="5" hidden="1" customWidth="1" outlineLevel="1"/>
    <col min="57" max="64" width="13.7265625" style="5" hidden="1" customWidth="1" outlineLevel="1"/>
    <col min="65" max="65" width="8.7265625" style="5" hidden="1" customWidth="1" outlineLevel="1"/>
    <col min="66" max="67" width="10.36328125" style="5" hidden="1" customWidth="1" outlineLevel="1"/>
    <col min="68" max="79" width="6.81640625" style="5" hidden="1" customWidth="1" outlineLevel="1"/>
    <col min="80" max="80" width="7.6328125" style="5" hidden="1" customWidth="1" outlineLevel="1"/>
    <col min="81" max="86" width="6.81640625" style="5" hidden="1" customWidth="1" outlineLevel="1"/>
    <col min="87" max="113" width="7" style="5" hidden="1" customWidth="1" outlineLevel="1"/>
    <col min="114" max="114" width="8.7265625" style="5" hidden="1" customWidth="1" outlineLevel="1"/>
    <col min="115" max="115" width="18.6328125" style="5" hidden="1" customWidth="1" outlineLevel="1"/>
    <col min="116" max="116" width="9.08984375" style="5" hidden="1" customWidth="1" outlineLevel="1"/>
    <col min="117" max="117" width="10.08984375" style="5" hidden="1" customWidth="1" outlineLevel="1"/>
    <col min="118" max="118" width="18.6328125" style="5" hidden="1" customWidth="1" outlineLevel="1"/>
    <col min="119" max="119" width="16" style="5" hidden="1" customWidth="1" outlineLevel="1"/>
    <col min="120" max="120" width="2" style="5" hidden="1" customWidth="1" outlineLevel="1"/>
    <col min="121" max="121" width="8.7265625" style="5" hidden="1" customWidth="1" outlineLevel="1"/>
    <col min="122" max="122" width="8.7265625" style="5" collapsed="1"/>
    <col min="123" max="16384" width="8.7265625" style="5"/>
  </cols>
  <sheetData>
    <row r="1" spans="1:119" ht="30.6" x14ac:dyDescent="0.75">
      <c r="A1" s="160" t="s">
        <v>756</v>
      </c>
      <c r="B1" s="160"/>
      <c r="C1" s="160"/>
      <c r="D1" s="160"/>
      <c r="E1" s="160"/>
      <c r="F1" s="160"/>
      <c r="G1" s="160"/>
      <c r="H1" s="160"/>
      <c r="I1" s="160"/>
      <c r="J1" s="160"/>
      <c r="K1" s="160"/>
      <c r="L1" s="160"/>
      <c r="M1" s="160"/>
      <c r="N1" s="160"/>
      <c r="O1" s="160"/>
      <c r="P1" s="160"/>
      <c r="Q1" s="160"/>
      <c r="R1" s="160"/>
      <c r="S1" s="160"/>
      <c r="T1" s="160"/>
      <c r="Z1" s="5" t="s">
        <v>111</v>
      </c>
    </row>
    <row r="2" spans="1:119" ht="18" customHeight="1" x14ac:dyDescent="0.45">
      <c r="A2" s="118" t="e" vm="1">
        <v>#VALUE!</v>
      </c>
      <c r="B2" s="119"/>
      <c r="T2" s="65"/>
      <c r="Y2" s="62" t="str">
        <f>D4&amp;" Themes"</f>
        <v>Lisa Tharp Bernard Themes</v>
      </c>
      <c r="Z2" s="61"/>
      <c r="AA2" s="61"/>
      <c r="AB2" s="61"/>
      <c r="AC2" s="61"/>
      <c r="AD2" s="61"/>
      <c r="AE2" s="61"/>
      <c r="AF2" s="61"/>
      <c r="AH2" s="62" t="str">
        <f>D5&amp;" Themes"</f>
        <v>Rachel Laidlaw Themes</v>
      </c>
      <c r="AI2" s="61"/>
      <c r="AJ2" s="61"/>
      <c r="AK2" s="61"/>
      <c r="AL2" s="61"/>
      <c r="AM2" s="61"/>
      <c r="AN2" s="61"/>
      <c r="AO2" s="61"/>
      <c r="AW2" s="5" t="s">
        <v>757</v>
      </c>
      <c r="BQ2" s="5" t="str">
        <f>BQ7&amp;"/"&amp;$BP$7&amp;" People have "&amp;BQ6&amp;" in their "&amp;$BO$8</f>
        <v>0/0 People have Executing in their Lisa Tharp Bernard</v>
      </c>
      <c r="BR2" s="5" t="str">
        <f>BR7&amp;"/"&amp;$BP$7&amp;" People have "&amp;BR6&amp;" in their "&amp;$BO$8</f>
        <v>0/0 People have Influencing in their Lisa Tharp Bernard</v>
      </c>
      <c r="BS2" s="5" t="str">
        <f>BS7&amp;"/"&amp;$BP$7&amp;" People have "&amp;BS6&amp;" in their "&amp;$BO$8</f>
        <v>0/0 People have Relationship Building in their Lisa Tharp Bernard</v>
      </c>
      <c r="BT2" s="5" t="str">
        <f>BT7&amp;"/"&amp;$BP$7&amp;" People have "&amp;BT6&amp;" in their "&amp;$BO$8</f>
        <v>0/0 People have Strategic Thinking in their Lisa Tharp Bernard</v>
      </c>
    </row>
    <row r="3" spans="1:119" ht="18" customHeight="1" x14ac:dyDescent="0.45">
      <c r="A3" s="118"/>
      <c r="B3" s="119"/>
      <c r="C3" s="6" t="s">
        <v>724</v>
      </c>
      <c r="D3" s="113" t="s">
        <v>104</v>
      </c>
      <c r="T3" s="65"/>
      <c r="Y3" s="53" t="s">
        <v>719</v>
      </c>
      <c r="Z3" s="53" t="s">
        <v>101</v>
      </c>
      <c r="AA3" s="53" t="s">
        <v>80</v>
      </c>
      <c r="AB3" s="54" t="s">
        <v>717</v>
      </c>
      <c r="AC3" s="55" t="s">
        <v>41</v>
      </c>
      <c r="AD3" s="56" t="s">
        <v>43</v>
      </c>
      <c r="AE3" s="57" t="s">
        <v>91</v>
      </c>
      <c r="AF3" s="58" t="s">
        <v>29</v>
      </c>
      <c r="AH3" s="53" t="s">
        <v>719</v>
      </c>
      <c r="AI3" s="53" t="s">
        <v>101</v>
      </c>
      <c r="AJ3" s="53" t="s">
        <v>80</v>
      </c>
      <c r="AK3" s="54" t="s">
        <v>717</v>
      </c>
      <c r="AL3" s="55" t="s">
        <v>41</v>
      </c>
      <c r="AM3" s="56" t="s">
        <v>43</v>
      </c>
      <c r="AN3" s="57" t="s">
        <v>91</v>
      </c>
      <c r="AO3" s="58" t="s">
        <v>29</v>
      </c>
      <c r="AQ3" s="54" t="s">
        <v>80</v>
      </c>
      <c r="AR3" s="54" t="str">
        <f>$D$4&amp;" "&amp;$D$3&amp;" count"</f>
        <v>Lisa Tharp Bernard Top 5 count</v>
      </c>
      <c r="AS3" s="54" t="str">
        <f>$D$5&amp;" "&amp;$D$3&amp;" count"</f>
        <v>Rachel Laidlaw Top 5 count</v>
      </c>
      <c r="AT3" s="54" t="s">
        <v>750</v>
      </c>
      <c r="AU3" s="54" t="s">
        <v>751</v>
      </c>
      <c r="AW3" s="53" t="s">
        <v>101</v>
      </c>
      <c r="AX3" s="53" t="s">
        <v>80</v>
      </c>
      <c r="AY3" s="54" t="s">
        <v>717</v>
      </c>
      <c r="AZ3" s="55" t="s">
        <v>41</v>
      </c>
      <c r="BA3" s="56" t="s">
        <v>43</v>
      </c>
      <c r="BB3" s="57" t="s">
        <v>91</v>
      </c>
      <c r="BC3" s="58" t="s">
        <v>29</v>
      </c>
      <c r="BE3" s="53" t="s">
        <v>101</v>
      </c>
      <c r="BF3" s="53" t="s">
        <v>80</v>
      </c>
      <c r="BG3" s="54" t="s">
        <v>717</v>
      </c>
      <c r="BH3" s="55" t="s">
        <v>41</v>
      </c>
      <c r="BI3" s="56" t="s">
        <v>43</v>
      </c>
      <c r="BJ3" s="57" t="s">
        <v>91</v>
      </c>
      <c r="BK3" s="58" t="s">
        <v>29</v>
      </c>
    </row>
    <row r="4" spans="1:119" x14ac:dyDescent="0.45">
      <c r="A4" s="118"/>
      <c r="B4" s="119"/>
      <c r="C4" s="6" t="s">
        <v>733</v>
      </c>
      <c r="D4" s="113" t="s">
        <v>730</v>
      </c>
      <c r="T4" s="65"/>
      <c r="Y4" s="52">
        <v>1</v>
      </c>
      <c r="Z4" s="52" t="s">
        <v>20</v>
      </c>
      <c r="AA4" s="52" t="s">
        <v>29</v>
      </c>
      <c r="AB4" s="52" t="e">
        <f t="shared" ref="AB4:AB11" si="0">SUM(AC4:AF4)</f>
        <v>#N/A</v>
      </c>
      <c r="AC4" s="52">
        <f>IF($AA4=AC$3,VLOOKUP($D$4&amp;$Z4,Data_Table_1[[Full Name Theme Conc]:[Theme Ranking]],8,0),0)</f>
        <v>0</v>
      </c>
      <c r="AD4" s="52">
        <f>IF($AA4=AD$3,VLOOKUP($D$4&amp;$Z4,Data_Table_1[[Full Name Theme Conc]:[Theme Ranking]],8,0),0)</f>
        <v>0</v>
      </c>
      <c r="AE4" s="52">
        <f>IF($AA4=AE$3,VLOOKUP($D$4&amp;$Z4,Data_Table_1[[Full Name Theme Conc]:[Theme Ranking]],8,0),0)</f>
        <v>0</v>
      </c>
      <c r="AF4" s="52" t="e">
        <f>IF($AA4=AF$3,VLOOKUP($D$4&amp;$Z4,Data_Table_1[[Full Name Theme Conc]:[Theme Ranking]],8,0),0)</f>
        <v>#N/A</v>
      </c>
      <c r="AG4" s="59"/>
      <c r="AH4" s="52">
        <v>1</v>
      </c>
      <c r="AI4" s="52" t="s">
        <v>20</v>
      </c>
      <c r="AJ4" s="52" t="s">
        <v>29</v>
      </c>
      <c r="AK4" s="52" t="e">
        <f t="shared" ref="AK4:AK37" si="1">SUM(AL4:AO4)</f>
        <v>#N/A</v>
      </c>
      <c r="AL4" s="52">
        <f>IF($AJ4=AL$3,VLOOKUP($D$5&amp;$AI4,Data_Table_1[[Full Name Theme Conc]:[Theme Ranking]],8,0),0)</f>
        <v>0</v>
      </c>
      <c r="AM4" s="52">
        <f>IF($AJ4=AM$3,VLOOKUP($D$5&amp;$AI4,Data_Table_1[[Full Name Theme Conc]:[Theme Ranking]],8,0),0)</f>
        <v>0</v>
      </c>
      <c r="AN4" s="52">
        <f>IF($AJ4=AN$3,VLOOKUP($D$5&amp;$AI4,Data_Table_1[[Full Name Theme Conc]:[Theme Ranking]],8,0),0)</f>
        <v>0</v>
      </c>
      <c r="AO4" s="52" t="e">
        <f>IF($AJ4=AO$3,VLOOKUP($D$5&amp;$AI4,Data_Table_1[[Full Name Theme Conc]:[Theme Ranking]],8,0),0)</f>
        <v>#N/A</v>
      </c>
      <c r="AQ4" s="55" t="s">
        <v>41</v>
      </c>
      <c r="AR4" s="52">
        <f>COUNTIFS(
  $AA$4:$AA$37, $AQ4,
  $AB$4:$AB$37, "&gt;=" &amp; VLOOKUP($D$3, Theme_Ranges[], 2, 0),
  $AB$4:$AB$37, "&lt;=" &amp; VLOOKUP($D$3, Theme_Ranges[], 3, 0)
)</f>
        <v>0</v>
      </c>
      <c r="AS4" s="52">
        <f>COUNTIFS(
  $AJ$4:$AJ$37, $AQ4,
  $AK$4:$AK$37, "&gt;=" &amp; VLOOKUP($D$3, Theme_Ranges[], 2, 0),
  $AK$4:$AK$37, "&lt;=" &amp; VLOOKUP($D$3, Theme_Ranges[], 3, 0)
)</f>
        <v>0</v>
      </c>
      <c r="AT4" s="52">
        <f>AS4+AR4</f>
        <v>0</v>
      </c>
      <c r="AU4" s="89" t="e">
        <f>AT4/SUM($AT$4:$AT$7)</f>
        <v>#DIV/0!</v>
      </c>
      <c r="AW4" s="52" t="s">
        <v>20</v>
      </c>
      <c r="AX4" s="52" t="s">
        <v>29</v>
      </c>
      <c r="AY4" s="52" t="e">
        <f t="shared" ref="AY4:AY37" si="2">SUM(AZ4:BC4)</f>
        <v>#N/A</v>
      </c>
      <c r="AZ4" s="52">
        <f>IF(AC4=0,0,35-AC4)+IF(AL4=0,0,35-AL4)</f>
        <v>0</v>
      </c>
      <c r="BA4" s="52">
        <f t="shared" ref="BA4:BA37" si="3">IF(AD4=0,0,35-AD4)+IF(AM4=0,0,35-AM4)</f>
        <v>0</v>
      </c>
      <c r="BB4" s="52">
        <f t="shared" ref="BB4:BB37" si="4">IF(AE4=0,0,35-AE4)+IF(AN4=0,0,35-AN4)</f>
        <v>0</v>
      </c>
      <c r="BC4" s="52" t="e">
        <f t="shared" ref="BC4:BC37" si="5">IF(AF4=0,0,35-AF4)+IF(AO4=0,0,35-AO4)</f>
        <v>#N/A</v>
      </c>
      <c r="BE4" s="52" t="str" cm="1">
        <f t="array" ref="BE4:BK37">_xlfn._xlws.SORT($AW$4:$BC$37,3,1)</f>
        <v>Analytical</v>
      </c>
      <c r="BF4" s="52" t="str">
        <v>Strategic</v>
      </c>
      <c r="BG4" s="52" t="e">
        <v>#N/A</v>
      </c>
      <c r="BH4" s="52">
        <v>0</v>
      </c>
      <c r="BI4" s="52">
        <v>0</v>
      </c>
      <c r="BJ4" s="52">
        <v>0</v>
      </c>
      <c r="BK4" s="52" t="e">
        <v>#N/A</v>
      </c>
    </row>
    <row r="5" spans="1:119" x14ac:dyDescent="0.45">
      <c r="A5" s="118"/>
      <c r="B5" s="119"/>
      <c r="C5" s="6" t="s">
        <v>734</v>
      </c>
      <c r="D5" s="113" t="s">
        <v>732</v>
      </c>
      <c r="T5" s="65"/>
      <c r="Y5" s="52">
        <v>1</v>
      </c>
      <c r="Z5" s="52" t="s">
        <v>24</v>
      </c>
      <c r="AA5" s="52" t="s">
        <v>29</v>
      </c>
      <c r="AB5" s="52" t="e">
        <f t="shared" si="0"/>
        <v>#N/A</v>
      </c>
      <c r="AC5" s="52">
        <f>IF($AA5=AC$3,VLOOKUP($D$4&amp;$Z5,Data_Table_1[[Full Name Theme Conc]:[Theme Ranking]],8,0),0)</f>
        <v>0</v>
      </c>
      <c r="AD5" s="52">
        <f>IF($AA5=AD$3,VLOOKUP($D$4&amp;$Z5,Data_Table_1[[Full Name Theme Conc]:[Theme Ranking]],8,0),0)</f>
        <v>0</v>
      </c>
      <c r="AE5" s="52">
        <f>IF($AA5=AE$3,VLOOKUP($D$4&amp;$Z5,Data_Table_1[[Full Name Theme Conc]:[Theme Ranking]],8,0),0)</f>
        <v>0</v>
      </c>
      <c r="AF5" s="52" t="e">
        <f>IF($AA5=AF$3,VLOOKUP($D$4&amp;$Z5,Data_Table_1[[Full Name Theme Conc]:[Theme Ranking]],8,0),0)</f>
        <v>#N/A</v>
      </c>
      <c r="AH5" s="52">
        <v>1</v>
      </c>
      <c r="AI5" s="52" t="s">
        <v>24</v>
      </c>
      <c r="AJ5" s="52" t="s">
        <v>29</v>
      </c>
      <c r="AK5" s="52" t="e">
        <f t="shared" si="1"/>
        <v>#N/A</v>
      </c>
      <c r="AL5" s="52">
        <f>IF($AJ5=AL$3,VLOOKUP($D$5&amp;$AI5,Data_Table_1[[Full Name Theme Conc]:[Theme Ranking]],8,0),0)</f>
        <v>0</v>
      </c>
      <c r="AM5" s="52">
        <f>IF($AJ5=AM$3,VLOOKUP($D$5&amp;$AI5,Data_Table_1[[Full Name Theme Conc]:[Theme Ranking]],8,0),0)</f>
        <v>0</v>
      </c>
      <c r="AN5" s="52">
        <f>IF($AJ5=AN$3,VLOOKUP($D$5&amp;$AI5,Data_Table_1[[Full Name Theme Conc]:[Theme Ranking]],8,0),0)</f>
        <v>0</v>
      </c>
      <c r="AO5" s="52" t="e">
        <f>IF($AJ5=AO$3,VLOOKUP($D$5&amp;$AI5,Data_Table_1[[Full Name Theme Conc]:[Theme Ranking]],8,0),0)</f>
        <v>#N/A</v>
      </c>
      <c r="AQ5" s="56" t="s">
        <v>43</v>
      </c>
      <c r="AR5" s="52">
        <f>COUNTIFS(
  $AA$4:$AA$37, $AQ5,
  $AB$4:$AB$37, "&gt;=" &amp; VLOOKUP($D$3, Theme_Ranges[], 2, 0),
  $AB$4:$AB$37, "&lt;=" &amp; VLOOKUP($D$3, Theme_Ranges[], 3, 0)
)</f>
        <v>0</v>
      </c>
      <c r="AS5" s="52">
        <f>COUNTIFS(
  $AJ$4:$AJ$37, $AQ5,
  $AK$4:$AK$37, "&gt;=" &amp; VLOOKUP($D$3, Theme_Ranges[], 2, 0),
  $AK$4:$AK$37, "&lt;=" &amp; VLOOKUP($D$3, Theme_Ranges[], 3, 0)
)</f>
        <v>0</v>
      </c>
      <c r="AT5" s="52">
        <f>AS5+AR5</f>
        <v>0</v>
      </c>
      <c r="AU5" s="89" t="e">
        <f>AT5/SUM($AT$4:$AT$7)</f>
        <v>#DIV/0!</v>
      </c>
      <c r="AW5" s="52" t="s">
        <v>24</v>
      </c>
      <c r="AX5" s="52" t="s">
        <v>29</v>
      </c>
      <c r="AY5" s="52" t="e">
        <f t="shared" si="2"/>
        <v>#N/A</v>
      </c>
      <c r="AZ5" s="52">
        <f t="shared" ref="AZ5:AZ37" si="6">IF(AC5=0,0,35-AC5)+IF(AL5=0,0,35-AL5)</f>
        <v>0</v>
      </c>
      <c r="BA5" s="52">
        <f t="shared" si="3"/>
        <v>0</v>
      </c>
      <c r="BB5" s="52">
        <f t="shared" si="4"/>
        <v>0</v>
      </c>
      <c r="BC5" s="52" t="e">
        <f t="shared" si="5"/>
        <v>#N/A</v>
      </c>
      <c r="BE5" s="52" t="str">
        <v>Context</v>
      </c>
      <c r="BF5" s="52" t="str">
        <v>Strategic</v>
      </c>
      <c r="BG5" s="52" t="e">
        <v>#N/A</v>
      </c>
      <c r="BH5" s="52">
        <v>0</v>
      </c>
      <c r="BI5" s="52">
        <v>0</v>
      </c>
      <c r="BJ5" s="52">
        <v>0</v>
      </c>
      <c r="BK5" s="52" t="e">
        <v>#N/A</v>
      </c>
      <c r="BP5" s="62" t="s">
        <v>726</v>
      </c>
      <c r="BV5" s="62" t="s">
        <v>727</v>
      </c>
      <c r="CI5" s="120" t="s">
        <v>111</v>
      </c>
      <c r="CJ5" s="120"/>
      <c r="CK5" s="120"/>
      <c r="CL5" s="120"/>
      <c r="CM5" s="120"/>
      <c r="CN5" s="120"/>
      <c r="CO5" s="120"/>
      <c r="CP5" s="120"/>
      <c r="CQ5" s="120"/>
      <c r="CR5" s="120"/>
      <c r="CS5" s="120"/>
      <c r="CT5" s="120"/>
      <c r="CU5" s="120"/>
      <c r="CV5" s="120"/>
      <c r="CW5" s="120"/>
      <c r="CX5" s="120"/>
      <c r="CY5" s="120"/>
      <c r="CZ5" s="120"/>
      <c r="DA5" s="120"/>
      <c r="DB5" s="120"/>
      <c r="DC5" s="120"/>
      <c r="DD5" s="120"/>
      <c r="DE5" s="120"/>
      <c r="DF5" s="120"/>
      <c r="DG5" s="120"/>
      <c r="DH5" s="120"/>
      <c r="DI5" s="120"/>
      <c r="DK5" s="5" t="s">
        <v>721</v>
      </c>
    </row>
    <row r="6" spans="1:119" ht="19.2" customHeight="1" x14ac:dyDescent="0.45">
      <c r="A6" s="208"/>
      <c r="B6" s="209"/>
      <c r="T6" s="65"/>
      <c r="Y6" s="52">
        <v>1</v>
      </c>
      <c r="Z6" s="52" t="s">
        <v>18</v>
      </c>
      <c r="AA6" s="52" t="s">
        <v>29</v>
      </c>
      <c r="AB6" s="52" t="e">
        <f t="shared" si="0"/>
        <v>#N/A</v>
      </c>
      <c r="AC6" s="52">
        <f>IF($AA6=AC$3,VLOOKUP($D$4&amp;$Z6,Data_Table_1[[Full Name Theme Conc]:[Theme Ranking]],8,0),0)</f>
        <v>0</v>
      </c>
      <c r="AD6" s="52">
        <f>IF($AA6=AD$3,VLOOKUP($D$4&amp;$Z6,Data_Table_1[[Full Name Theme Conc]:[Theme Ranking]],8,0),0)</f>
        <v>0</v>
      </c>
      <c r="AE6" s="52">
        <f>IF($AA6=AE$3,VLOOKUP($D$4&amp;$Z6,Data_Table_1[[Full Name Theme Conc]:[Theme Ranking]],8,0),0)</f>
        <v>0</v>
      </c>
      <c r="AF6" s="52" t="e">
        <f>IF($AA6=AF$3,VLOOKUP($D$4&amp;$Z6,Data_Table_1[[Full Name Theme Conc]:[Theme Ranking]],8,0),0)</f>
        <v>#N/A</v>
      </c>
      <c r="AH6" s="52">
        <v>1</v>
      </c>
      <c r="AI6" s="52" t="s">
        <v>18</v>
      </c>
      <c r="AJ6" s="52" t="s">
        <v>29</v>
      </c>
      <c r="AK6" s="52" t="e">
        <f t="shared" si="1"/>
        <v>#N/A</v>
      </c>
      <c r="AL6" s="52">
        <f>IF($AJ6=AL$3,VLOOKUP($D$5&amp;$AI6,Data_Table_1[[Full Name Theme Conc]:[Theme Ranking]],8,0),0)</f>
        <v>0</v>
      </c>
      <c r="AM6" s="52">
        <f>IF($AJ6=AM$3,VLOOKUP($D$5&amp;$AI6,Data_Table_1[[Full Name Theme Conc]:[Theme Ranking]],8,0),0)</f>
        <v>0</v>
      </c>
      <c r="AN6" s="52">
        <f>IF($AJ6=AN$3,VLOOKUP($D$5&amp;$AI6,Data_Table_1[[Full Name Theme Conc]:[Theme Ranking]],8,0),0)</f>
        <v>0</v>
      </c>
      <c r="AO6" s="52" t="e">
        <f>IF($AJ6=AO$3,VLOOKUP($D$5&amp;$AI6,Data_Table_1[[Full Name Theme Conc]:[Theme Ranking]],8,0),0)</f>
        <v>#N/A</v>
      </c>
      <c r="AQ6" s="57" t="s">
        <v>91</v>
      </c>
      <c r="AR6" s="52">
        <f>COUNTIFS(
  $AA$4:$AA$37, $AQ6,
  $AB$4:$AB$37, "&gt;=" &amp; VLOOKUP($D$3, Theme_Ranges[], 2, 0),
  $AB$4:$AB$37, "&lt;=" &amp; VLOOKUP($D$3, Theme_Ranges[], 3, 0)
)</f>
        <v>0</v>
      </c>
      <c r="AS6" s="52">
        <f>COUNTIFS(
  $AJ$4:$AJ$37, $AQ6,
  $AK$4:$AK$37, "&gt;=" &amp; VLOOKUP($D$3, Theme_Ranges[], 2, 0),
  $AK$4:$AK$37, "&lt;=" &amp; VLOOKUP($D$3, Theme_Ranges[], 3, 0)
)</f>
        <v>0</v>
      </c>
      <c r="AT6" s="52">
        <f>AS6+AR6</f>
        <v>0</v>
      </c>
      <c r="AU6" s="89" t="e">
        <f>AT6/SUM($AT$4:$AT$7)</f>
        <v>#DIV/0!</v>
      </c>
      <c r="AW6" s="52" t="s">
        <v>18</v>
      </c>
      <c r="AX6" s="52" t="s">
        <v>29</v>
      </c>
      <c r="AY6" s="52" t="e">
        <f t="shared" si="2"/>
        <v>#N/A</v>
      </c>
      <c r="AZ6" s="52">
        <f t="shared" si="6"/>
        <v>0</v>
      </c>
      <c r="BA6" s="52">
        <f t="shared" si="3"/>
        <v>0</v>
      </c>
      <c r="BB6" s="52">
        <f t="shared" si="4"/>
        <v>0</v>
      </c>
      <c r="BC6" s="52" t="e">
        <f t="shared" si="5"/>
        <v>#N/A</v>
      </c>
      <c r="BE6" s="52" t="str">
        <v>Futuristic</v>
      </c>
      <c r="BF6" s="52" t="str">
        <v>Strategic</v>
      </c>
      <c r="BG6" s="52" t="e">
        <v>#N/A</v>
      </c>
      <c r="BH6" s="52">
        <v>0</v>
      </c>
      <c r="BI6" s="52">
        <v>0</v>
      </c>
      <c r="BJ6" s="52">
        <v>0</v>
      </c>
      <c r="BK6" s="52" t="e">
        <v>#N/A</v>
      </c>
      <c r="BN6" s="5" t="s">
        <v>112</v>
      </c>
      <c r="BP6" s="27" t="str">
        <f>'Team Grid'!AW6</f>
        <v>Total People</v>
      </c>
      <c r="BQ6" s="27" t="str">
        <f>'Team Grid'!AX6</f>
        <v>Executing</v>
      </c>
      <c r="BR6" s="27" t="str">
        <f>'Team Grid'!AY6</f>
        <v>Influencing</v>
      </c>
      <c r="BS6" s="27" t="str">
        <f>'Team Grid'!AZ6</f>
        <v>Relationship Building</v>
      </c>
      <c r="BT6" s="27" t="str">
        <f>'Team Grid'!BA6</f>
        <v>Strategic Thinking</v>
      </c>
      <c r="BU6" s="70"/>
      <c r="BV6" s="27" t="str">
        <f>BQ6</f>
        <v>Executing</v>
      </c>
      <c r="BW6" s="27" t="str">
        <f t="shared" ref="BW6:BY6" si="7">BR6</f>
        <v>Influencing</v>
      </c>
      <c r="BX6" s="27" t="str">
        <f t="shared" si="7"/>
        <v>Relationship Building</v>
      </c>
      <c r="BY6" s="27" t="str">
        <f t="shared" si="7"/>
        <v>Strategic Thinking</v>
      </c>
      <c r="BZ6" s="70"/>
      <c r="CB6" s="29" t="str">
        <f>'Team Grid'!BC6</f>
        <v>Achiever</v>
      </c>
      <c r="CC6" s="29" t="str">
        <f>'Team Grid'!BD6</f>
        <v>Arranger</v>
      </c>
      <c r="CD6" s="29" t="str">
        <f>'Team Grid'!BE6</f>
        <v>Belief</v>
      </c>
      <c r="CE6" s="29" t="str">
        <f>'Team Grid'!BF6</f>
        <v>Consistency</v>
      </c>
      <c r="CF6" s="29" t="str">
        <f>'Team Grid'!BG6</f>
        <v>Deliberative</v>
      </c>
      <c r="CG6" s="29" t="str">
        <f>'Team Grid'!BH6</f>
        <v>Discipline</v>
      </c>
      <c r="CH6" s="29" t="str">
        <f>'Team Grid'!BI6</f>
        <v>Focus</v>
      </c>
      <c r="CI6" s="29" t="str">
        <f>'Team Grid'!BJ6</f>
        <v>Responsibility</v>
      </c>
      <c r="CJ6" s="29" t="str">
        <f>'Team Grid'!BK6</f>
        <v>Restorative</v>
      </c>
      <c r="CK6" s="30" t="str">
        <f>'Team Grid'!BL6</f>
        <v>Activator</v>
      </c>
      <c r="CL6" s="30" t="str">
        <f>'Team Grid'!BM6</f>
        <v>Command</v>
      </c>
      <c r="CM6" s="30" t="str">
        <f>'Team Grid'!BN6</f>
        <v>Communication</v>
      </c>
      <c r="CN6" s="30" t="str">
        <f>'Team Grid'!BO6</f>
        <v>Competition</v>
      </c>
      <c r="CO6" s="30" t="str">
        <f>'Team Grid'!BP6</f>
        <v>Maximizer</v>
      </c>
      <c r="CP6" s="30" t="str">
        <f>'Team Grid'!BQ6</f>
        <v>Self-Assurance</v>
      </c>
      <c r="CQ6" s="30" t="str">
        <f>'Team Grid'!BR6</f>
        <v>Significance</v>
      </c>
      <c r="CR6" s="30" t="str">
        <f>'Team Grid'!BS6</f>
        <v>Woo</v>
      </c>
      <c r="CS6" s="31" t="str">
        <f>'Team Grid'!BT6</f>
        <v>Adaptability</v>
      </c>
      <c r="CT6" s="31" t="str">
        <f>'Team Grid'!BU6</f>
        <v>Connectedness</v>
      </c>
      <c r="CU6" s="31" t="str">
        <f>'Team Grid'!BV6</f>
        <v>Developer</v>
      </c>
      <c r="CV6" s="31" t="str">
        <f>'Team Grid'!BW6</f>
        <v>Empathy</v>
      </c>
      <c r="CW6" s="31" t="str">
        <f>'Team Grid'!BX6</f>
        <v>Harmony</v>
      </c>
      <c r="CX6" s="31" t="str">
        <f>'Team Grid'!BY6</f>
        <v>Includer</v>
      </c>
      <c r="CY6" s="31" t="str">
        <f>'Team Grid'!BZ6</f>
        <v>Individualization</v>
      </c>
      <c r="CZ6" s="31" t="str">
        <f>'Team Grid'!CA6</f>
        <v>Positivity</v>
      </c>
      <c r="DA6" s="31" t="str">
        <f>'Team Grid'!CB6</f>
        <v>Relator</v>
      </c>
      <c r="DB6" s="32" t="str">
        <f>'Team Grid'!CC6</f>
        <v>Analytical</v>
      </c>
      <c r="DC6" s="32" t="str">
        <f>'Team Grid'!CD6</f>
        <v>Context</v>
      </c>
      <c r="DD6" s="32" t="str">
        <f>'Team Grid'!CE6</f>
        <v>Futuristic</v>
      </c>
      <c r="DE6" s="32" t="str">
        <f>'Team Grid'!CF6</f>
        <v>Ideation</v>
      </c>
      <c r="DF6" s="32" t="str">
        <f>'Team Grid'!CG6</f>
        <v>Input</v>
      </c>
      <c r="DG6" s="32" t="str">
        <f>'Team Grid'!CH6</f>
        <v>Intellection</v>
      </c>
      <c r="DH6" s="32" t="str">
        <f>'Team Grid'!CI6</f>
        <v>Learner</v>
      </c>
      <c r="DI6" s="32" t="str">
        <f>'Team Grid'!CJ6</f>
        <v>Strategic</v>
      </c>
      <c r="DL6" s="52" t="str">
        <f t="shared" ref="DL6:DO7" si="8">BQ6</f>
        <v>Executing</v>
      </c>
      <c r="DM6" s="52" t="str">
        <f t="shared" si="8"/>
        <v>Influencing</v>
      </c>
      <c r="DN6" s="52" t="str">
        <f t="shared" si="8"/>
        <v>Relationship Building</v>
      </c>
      <c r="DO6" s="52" t="str">
        <f t="shared" si="8"/>
        <v>Strategic Thinking</v>
      </c>
    </row>
    <row r="7" spans="1:119" x14ac:dyDescent="0.45">
      <c r="A7" s="66"/>
      <c r="T7" s="65"/>
      <c r="Y7" s="52">
        <v>1</v>
      </c>
      <c r="Z7" s="52" t="s">
        <v>32</v>
      </c>
      <c r="AA7" s="52" t="s">
        <v>29</v>
      </c>
      <c r="AB7" s="52" t="e">
        <f t="shared" si="0"/>
        <v>#N/A</v>
      </c>
      <c r="AC7" s="52">
        <f>IF($AA7=AC$3,VLOOKUP($D$4&amp;$Z7,Data_Table_1[[Full Name Theme Conc]:[Theme Ranking]],8,0),0)</f>
        <v>0</v>
      </c>
      <c r="AD7" s="52">
        <f>IF($AA7=AD$3,VLOOKUP($D$4&amp;$Z7,Data_Table_1[[Full Name Theme Conc]:[Theme Ranking]],8,0),0)</f>
        <v>0</v>
      </c>
      <c r="AE7" s="52">
        <f>IF($AA7=AE$3,VLOOKUP($D$4&amp;$Z7,Data_Table_1[[Full Name Theme Conc]:[Theme Ranking]],8,0),0)</f>
        <v>0</v>
      </c>
      <c r="AF7" s="52" t="e">
        <f>IF($AA7=AF$3,VLOOKUP($D$4&amp;$Z7,Data_Table_1[[Full Name Theme Conc]:[Theme Ranking]],8,0),0)</f>
        <v>#N/A</v>
      </c>
      <c r="AH7" s="52">
        <v>1</v>
      </c>
      <c r="AI7" s="52" t="s">
        <v>32</v>
      </c>
      <c r="AJ7" s="52" t="s">
        <v>29</v>
      </c>
      <c r="AK7" s="52" t="e">
        <f t="shared" si="1"/>
        <v>#N/A</v>
      </c>
      <c r="AL7" s="52">
        <f>IF($AJ7=AL$3,VLOOKUP($D$5&amp;$AI7,Data_Table_1[[Full Name Theme Conc]:[Theme Ranking]],8,0),0)</f>
        <v>0</v>
      </c>
      <c r="AM7" s="52">
        <f>IF($AJ7=AM$3,VLOOKUP($D$5&amp;$AI7,Data_Table_1[[Full Name Theme Conc]:[Theme Ranking]],8,0),0)</f>
        <v>0</v>
      </c>
      <c r="AN7" s="52">
        <f>IF($AJ7=AN$3,VLOOKUP($D$5&amp;$AI7,Data_Table_1[[Full Name Theme Conc]:[Theme Ranking]],8,0),0)</f>
        <v>0</v>
      </c>
      <c r="AO7" s="52" t="e">
        <f>IF($AJ7=AO$3,VLOOKUP($D$5&amp;$AI7,Data_Table_1[[Full Name Theme Conc]:[Theme Ranking]],8,0),0)</f>
        <v>#N/A</v>
      </c>
      <c r="AQ7" s="58" t="s">
        <v>29</v>
      </c>
      <c r="AR7" s="52">
        <f>COUNTIFS(
  $AA$4:$AA$37, $AQ7,
  $AB$4:$AB$37, "&gt;=" &amp; VLOOKUP($D$3, Theme_Ranges[], 2, 0),
  $AB$4:$AB$37, "&lt;=" &amp; VLOOKUP($D$3, Theme_Ranges[], 3, 0)
)</f>
        <v>0</v>
      </c>
      <c r="AS7" s="52">
        <f>COUNTIFS(
  $AJ$4:$AJ$37, $AQ7,
  $AK$4:$AK$37, "&gt;=" &amp; VLOOKUP($D$3, Theme_Ranges[], 2, 0),
  $AK$4:$AK$37, "&lt;=" &amp; VLOOKUP($D$3, Theme_Ranges[], 3, 0)
)</f>
        <v>0</v>
      </c>
      <c r="AT7" s="52">
        <f>AS7+AR7</f>
        <v>0</v>
      </c>
      <c r="AU7" s="89" t="e">
        <f>AT7/SUM($AT$4:$AT$7)</f>
        <v>#DIV/0!</v>
      </c>
      <c r="AW7" s="52" t="s">
        <v>32</v>
      </c>
      <c r="AX7" s="52" t="s">
        <v>29</v>
      </c>
      <c r="AY7" s="52" t="e">
        <f t="shared" si="2"/>
        <v>#N/A</v>
      </c>
      <c r="AZ7" s="52">
        <f t="shared" si="6"/>
        <v>0</v>
      </c>
      <c r="BA7" s="52">
        <f t="shared" si="3"/>
        <v>0</v>
      </c>
      <c r="BB7" s="52">
        <f t="shared" si="4"/>
        <v>0</v>
      </c>
      <c r="BC7" s="52" t="e">
        <f t="shared" si="5"/>
        <v>#N/A</v>
      </c>
      <c r="BE7" s="52" t="str">
        <v>Ideation</v>
      </c>
      <c r="BF7" s="52" t="str">
        <v>Strategic</v>
      </c>
      <c r="BG7" s="52" t="e">
        <v>#N/A</v>
      </c>
      <c r="BH7" s="52">
        <v>0</v>
      </c>
      <c r="BI7" s="52">
        <v>0</v>
      </c>
      <c r="BJ7" s="52">
        <v>0</v>
      </c>
      <c r="BK7" s="52" t="e">
        <v>#N/A</v>
      </c>
      <c r="BN7" s="5" t="s">
        <v>728</v>
      </c>
      <c r="BO7" s="5" t="s">
        <v>729</v>
      </c>
      <c r="BP7" s="33">
        <f t="shared" ref="BP7:BT7" si="9">SUBTOTAL(9,BP9:BP60)</f>
        <v>0</v>
      </c>
      <c r="BQ7" s="33">
        <f t="shared" si="9"/>
        <v>0</v>
      </c>
      <c r="BR7" s="33">
        <f t="shared" si="9"/>
        <v>0</v>
      </c>
      <c r="BS7" s="33">
        <f t="shared" si="9"/>
        <v>0</v>
      </c>
      <c r="BT7" s="33">
        <f t="shared" si="9"/>
        <v>0</v>
      </c>
      <c r="BU7" s="63"/>
      <c r="BV7" s="33">
        <f t="shared" ref="BV7:BY7" si="10">SUBTOTAL(9,BV9:BV60)</f>
        <v>0</v>
      </c>
      <c r="BW7" s="33">
        <f t="shared" si="10"/>
        <v>0</v>
      </c>
      <c r="BX7" s="33">
        <f t="shared" si="10"/>
        <v>0</v>
      </c>
      <c r="BY7" s="33">
        <f t="shared" si="10"/>
        <v>0</v>
      </c>
      <c r="BZ7" s="63"/>
      <c r="DK7" s="52" t="s">
        <v>722</v>
      </c>
      <c r="DL7" s="64">
        <f t="shared" si="8"/>
        <v>0</v>
      </c>
      <c r="DM7" s="64">
        <f t="shared" si="8"/>
        <v>0</v>
      </c>
      <c r="DN7" s="64">
        <f t="shared" si="8"/>
        <v>0</v>
      </c>
      <c r="DO7" s="64">
        <f t="shared" si="8"/>
        <v>0</v>
      </c>
    </row>
    <row r="8" spans="1:119" x14ac:dyDescent="0.45">
      <c r="A8" s="66"/>
      <c r="T8" s="65"/>
      <c r="Y8" s="52">
        <v>1</v>
      </c>
      <c r="Z8" s="52" t="s">
        <v>25</v>
      </c>
      <c r="AA8" s="52" t="s">
        <v>29</v>
      </c>
      <c r="AB8" s="52" t="e">
        <f t="shared" si="0"/>
        <v>#N/A</v>
      </c>
      <c r="AC8" s="52">
        <f>IF($AA8=AC$3,VLOOKUP($D$4&amp;$Z8,Data_Table_1[[Full Name Theme Conc]:[Theme Ranking]],8,0),0)</f>
        <v>0</v>
      </c>
      <c r="AD8" s="52">
        <f>IF($AA8=AD$3,VLOOKUP($D$4&amp;$Z8,Data_Table_1[[Full Name Theme Conc]:[Theme Ranking]],8,0),0)</f>
        <v>0</v>
      </c>
      <c r="AE8" s="52">
        <f>IF($AA8=AE$3,VLOOKUP($D$4&amp;$Z8,Data_Table_1[[Full Name Theme Conc]:[Theme Ranking]],8,0),0)</f>
        <v>0</v>
      </c>
      <c r="AF8" s="52" t="e">
        <f>IF($AA8=AF$3,VLOOKUP($D$4&amp;$Z8,Data_Table_1[[Full Name Theme Conc]:[Theme Ranking]],8,0),0)</f>
        <v>#N/A</v>
      </c>
      <c r="AH8" s="52">
        <v>1</v>
      </c>
      <c r="AI8" s="52" t="s">
        <v>25</v>
      </c>
      <c r="AJ8" s="52" t="s">
        <v>29</v>
      </c>
      <c r="AK8" s="52" t="e">
        <f t="shared" si="1"/>
        <v>#N/A</v>
      </c>
      <c r="AL8" s="52">
        <f>IF($AJ8=AL$3,VLOOKUP($D$5&amp;$AI8,Data_Table_1[[Full Name Theme Conc]:[Theme Ranking]],8,0),0)</f>
        <v>0</v>
      </c>
      <c r="AM8" s="52">
        <f>IF($AJ8=AM$3,VLOOKUP($D$5&amp;$AI8,Data_Table_1[[Full Name Theme Conc]:[Theme Ranking]],8,0),0)</f>
        <v>0</v>
      </c>
      <c r="AN8" s="52">
        <f>IF($AJ8=AN$3,VLOOKUP($D$5&amp;$AI8,Data_Table_1[[Full Name Theme Conc]:[Theme Ranking]],8,0),0)</f>
        <v>0</v>
      </c>
      <c r="AO8" s="52" t="e">
        <f>IF($AJ8=AO$3,VLOOKUP($D$5&amp;$AI8,Data_Table_1[[Full Name Theme Conc]:[Theme Ranking]],8,0),0)</f>
        <v>#N/A</v>
      </c>
      <c r="AW8" s="52" t="s">
        <v>25</v>
      </c>
      <c r="AX8" s="52" t="s">
        <v>29</v>
      </c>
      <c r="AY8" s="52" t="e">
        <f t="shared" si="2"/>
        <v>#N/A</v>
      </c>
      <c r="AZ8" s="52">
        <f t="shared" si="6"/>
        <v>0</v>
      </c>
      <c r="BA8" s="52">
        <f t="shared" si="3"/>
        <v>0</v>
      </c>
      <c r="BB8" s="52">
        <f t="shared" si="4"/>
        <v>0</v>
      </c>
      <c r="BC8" s="52" t="e">
        <f t="shared" si="5"/>
        <v>#N/A</v>
      </c>
      <c r="BE8" s="52" t="str">
        <v>Input</v>
      </c>
      <c r="BF8" s="52" t="str">
        <v>Strategic</v>
      </c>
      <c r="BG8" s="52" t="e">
        <v>#N/A</v>
      </c>
      <c r="BH8" s="52">
        <v>0</v>
      </c>
      <c r="BI8" s="52">
        <v>0</v>
      </c>
      <c r="BJ8" s="52">
        <v>0</v>
      </c>
      <c r="BK8" s="52" t="e">
        <v>#N/A</v>
      </c>
      <c r="BN8" s="5" t="str">
        <f>BO8</f>
        <v>Lisa Tharp Bernard</v>
      </c>
      <c r="BO8" s="5" t="str">
        <f>$D$4</f>
        <v>Lisa Tharp Bernard</v>
      </c>
      <c r="BV8" s="69" t="e">
        <f>BV7/SUM($BV$7:$BY$7)</f>
        <v>#DIV/0!</v>
      </c>
      <c r="BW8" s="69" t="e">
        <f t="shared" ref="BW8:BY8" si="11">BW7/SUM($BV$7:$BY$7)</f>
        <v>#DIV/0!</v>
      </c>
      <c r="BX8" s="69" t="e">
        <f t="shared" si="11"/>
        <v>#DIV/0!</v>
      </c>
      <c r="BY8" s="69" t="e">
        <f t="shared" si="11"/>
        <v>#DIV/0!</v>
      </c>
      <c r="DK8" s="52" t="s">
        <v>723</v>
      </c>
      <c r="DL8" s="64">
        <f>$BP$7-DL7</f>
        <v>0</v>
      </c>
      <c r="DM8" s="64">
        <f t="shared" ref="DM8:DO8" si="12">$BP$7-DM7</f>
        <v>0</v>
      </c>
      <c r="DN8" s="64">
        <f t="shared" si="12"/>
        <v>0</v>
      </c>
      <c r="DO8" s="64">
        <f t="shared" si="12"/>
        <v>0</v>
      </c>
    </row>
    <row r="9" spans="1:119" x14ac:dyDescent="0.45">
      <c r="A9" s="66"/>
      <c r="T9" s="65"/>
      <c r="Y9" s="52">
        <v>1</v>
      </c>
      <c r="Z9" s="52" t="s">
        <v>22</v>
      </c>
      <c r="AA9" s="52" t="s">
        <v>29</v>
      </c>
      <c r="AB9" s="52" t="e">
        <f t="shared" si="0"/>
        <v>#N/A</v>
      </c>
      <c r="AC9" s="52">
        <f>IF($AA9=AC$3,VLOOKUP($D$4&amp;$Z9,Data_Table_1[[Full Name Theme Conc]:[Theme Ranking]],8,0),0)</f>
        <v>0</v>
      </c>
      <c r="AD9" s="52">
        <f>IF($AA9=AD$3,VLOOKUP($D$4&amp;$Z9,Data_Table_1[[Full Name Theme Conc]:[Theme Ranking]],8,0),0)</f>
        <v>0</v>
      </c>
      <c r="AE9" s="52">
        <f>IF($AA9=AE$3,VLOOKUP($D$4&amp;$Z9,Data_Table_1[[Full Name Theme Conc]:[Theme Ranking]],8,0),0)</f>
        <v>0</v>
      </c>
      <c r="AF9" s="52" t="e">
        <f>IF($AA9=AF$3,VLOOKUP($D$4&amp;$Z9,Data_Table_1[[Full Name Theme Conc]:[Theme Ranking]],8,0),0)</f>
        <v>#N/A</v>
      </c>
      <c r="AH9" s="52">
        <v>1</v>
      </c>
      <c r="AI9" s="52" t="s">
        <v>22</v>
      </c>
      <c r="AJ9" s="52" t="s">
        <v>29</v>
      </c>
      <c r="AK9" s="52" t="e">
        <f t="shared" si="1"/>
        <v>#N/A</v>
      </c>
      <c r="AL9" s="52">
        <f>IF($AJ9=AL$3,VLOOKUP($D$5&amp;$AI9,Data_Table_1[[Full Name Theme Conc]:[Theme Ranking]],8,0),0)</f>
        <v>0</v>
      </c>
      <c r="AM9" s="52">
        <f>IF($AJ9=AM$3,VLOOKUP($D$5&amp;$AI9,Data_Table_1[[Full Name Theme Conc]:[Theme Ranking]],8,0),0)</f>
        <v>0</v>
      </c>
      <c r="AN9" s="52">
        <f>IF($AJ9=AN$3,VLOOKUP($D$5&amp;$AI9,Data_Table_1[[Full Name Theme Conc]:[Theme Ranking]],8,0),0)</f>
        <v>0</v>
      </c>
      <c r="AO9" s="52" t="e">
        <f>IF($AJ9=AO$3,VLOOKUP($D$5&amp;$AI9,Data_Table_1[[Full Name Theme Conc]:[Theme Ranking]],8,0),0)</f>
        <v>#N/A</v>
      </c>
      <c r="AW9" s="52" t="s">
        <v>22</v>
      </c>
      <c r="AX9" s="52" t="s">
        <v>29</v>
      </c>
      <c r="AY9" s="52" t="e">
        <f t="shared" si="2"/>
        <v>#N/A</v>
      </c>
      <c r="AZ9" s="52">
        <f t="shared" si="6"/>
        <v>0</v>
      </c>
      <c r="BA9" s="52">
        <f t="shared" si="3"/>
        <v>0</v>
      </c>
      <c r="BB9" s="52">
        <f t="shared" si="4"/>
        <v>0</v>
      </c>
      <c r="BC9" s="52" t="e">
        <f t="shared" si="5"/>
        <v>#N/A</v>
      </c>
      <c r="BE9" s="52" t="str">
        <v>Intellection</v>
      </c>
      <c r="BF9" s="52" t="str">
        <v>Strategic</v>
      </c>
      <c r="BG9" s="52" t="e">
        <v>#N/A</v>
      </c>
      <c r="BH9" s="52">
        <v>0</v>
      </c>
      <c r="BI9" s="52">
        <v>0</v>
      </c>
      <c r="BJ9" s="52">
        <v>0</v>
      </c>
      <c r="BK9" s="52" t="e">
        <v>#N/A</v>
      </c>
      <c r="BN9" s="5" t="e">
        <f>VLOOKUP($BO$8,Theme_Ranges[],2,0)</f>
        <v>#N/A</v>
      </c>
      <c r="BO9" s="5" t="e">
        <f>VLOOKUP($BO$8,Theme_Ranges[],3,0)</f>
        <v>#N/A</v>
      </c>
      <c r="BP9" s="42">
        <f>'Team Grid'!AW9</f>
        <v>0</v>
      </c>
      <c r="BQ9" s="42">
        <f t="shared" ref="BQ9:BQ40" si="13">IF(COUNTIF($CB9:$CJ9,"&lt;="&amp;BO9)&gt;0,1,0)</f>
        <v>0</v>
      </c>
      <c r="BR9" s="42">
        <f t="shared" ref="BR9:BR40" si="14">IF(COUNTIF($CK9:$CR9,"&lt;="&amp;BO9)&gt;0,1,0)</f>
        <v>0</v>
      </c>
      <c r="BS9" s="42">
        <f t="shared" ref="BS9:BS40" si="15">IF(COUNTIF($CS9:$DA9,"&lt;="&amp;BO9)&gt;0,1,0)</f>
        <v>0</v>
      </c>
      <c r="BT9" s="42">
        <f t="shared" ref="BT9:BT40" si="16">IF(COUNTIF($DB9:$DI9,"&lt;="&amp;BO9)&gt;0,1,0)</f>
        <v>0</v>
      </c>
      <c r="BU9" s="71"/>
      <c r="BV9" s="42">
        <f t="shared" ref="BV9:BV40" si="17">COUNTIFS($CB9:$CJ9,"&gt;="&amp;$BN9,$CB9:$CJ9,"&lt;="&amp;$BO9)</f>
        <v>0</v>
      </c>
      <c r="BW9" s="42">
        <f t="shared" ref="BW9:BW40" si="18">COUNTIFS($CK9:$CR9,"&gt;="&amp;$BN9,$CK9:$CR9,"&lt;="&amp;$BO9)</f>
        <v>0</v>
      </c>
      <c r="BX9" s="42">
        <f t="shared" ref="BX9:BX40" si="19">COUNTIFS($CS9:$DA9,"&gt;="&amp;$BN9,$CS9:$DA9,"&lt;="&amp;$BO9)</f>
        <v>0</v>
      </c>
      <c r="BY9" s="42">
        <f t="shared" ref="BY9:BY40" si="20">COUNTIFS($DB9:$DI9,"&gt;="&amp;$BN9,$DB9:$DI9,"&lt;="&amp;$BO9)</f>
        <v>0</v>
      </c>
      <c r="BZ9" s="71"/>
      <c r="CB9" s="42" t="str">
        <f>'Team Grid'!BC9</f>
        <v/>
      </c>
      <c r="CC9" s="42" t="str">
        <f>'Team Grid'!BD9</f>
        <v/>
      </c>
      <c r="CD9" s="42" t="str">
        <f>'Team Grid'!BE9</f>
        <v/>
      </c>
      <c r="CE9" s="42" t="str">
        <f>'Team Grid'!BF9</f>
        <v/>
      </c>
      <c r="CF9" s="42" t="str">
        <f>'Team Grid'!BG9</f>
        <v/>
      </c>
      <c r="CG9" s="42" t="str">
        <f>'Team Grid'!BH9</f>
        <v/>
      </c>
      <c r="CH9" s="42" t="str">
        <f>'Team Grid'!BI9</f>
        <v/>
      </c>
      <c r="CI9" s="42" t="str">
        <f>'Team Grid'!BJ9</f>
        <v/>
      </c>
      <c r="CJ9" s="42" t="str">
        <f>'Team Grid'!BK9</f>
        <v/>
      </c>
      <c r="CK9" s="42" t="str">
        <f>'Team Grid'!BL9</f>
        <v/>
      </c>
      <c r="CL9" s="42" t="str">
        <f>'Team Grid'!BM9</f>
        <v/>
      </c>
      <c r="CM9" s="42" t="str">
        <f>'Team Grid'!BN9</f>
        <v/>
      </c>
      <c r="CN9" s="42" t="str">
        <f>'Team Grid'!BO9</f>
        <v/>
      </c>
      <c r="CO9" s="42" t="str">
        <f>'Team Grid'!BP9</f>
        <v/>
      </c>
      <c r="CP9" s="42" t="str">
        <f>'Team Grid'!BQ9</f>
        <v/>
      </c>
      <c r="CQ9" s="42" t="str">
        <f>'Team Grid'!BR9</f>
        <v/>
      </c>
      <c r="CR9" s="42" t="str">
        <f>'Team Grid'!BS9</f>
        <v/>
      </c>
      <c r="CS9" s="42" t="str">
        <f>'Team Grid'!BT9</f>
        <v/>
      </c>
      <c r="CT9" s="42" t="str">
        <f>'Team Grid'!BU9</f>
        <v/>
      </c>
      <c r="CU9" s="42" t="str">
        <f>'Team Grid'!BV9</f>
        <v/>
      </c>
      <c r="CV9" s="42" t="str">
        <f>'Team Grid'!BW9</f>
        <v/>
      </c>
      <c r="CW9" s="42" t="str">
        <f>'Team Grid'!BX9</f>
        <v/>
      </c>
      <c r="CX9" s="42" t="str">
        <f>'Team Grid'!BY9</f>
        <v/>
      </c>
      <c r="CY9" s="42" t="str">
        <f>'Team Grid'!BZ9</f>
        <v/>
      </c>
      <c r="CZ9" s="42" t="str">
        <f>'Team Grid'!CA9</f>
        <v/>
      </c>
      <c r="DA9" s="42" t="str">
        <f>'Team Grid'!CB9</f>
        <v/>
      </c>
      <c r="DB9" s="42" t="str">
        <f>'Team Grid'!CC9</f>
        <v/>
      </c>
      <c r="DC9" s="42" t="str">
        <f>'Team Grid'!CD9</f>
        <v/>
      </c>
      <c r="DD9" s="42" t="str">
        <f>'Team Grid'!CE9</f>
        <v/>
      </c>
      <c r="DE9" s="42" t="str">
        <f>'Team Grid'!CF9</f>
        <v/>
      </c>
      <c r="DF9" s="42" t="str">
        <f>'Team Grid'!CG9</f>
        <v/>
      </c>
      <c r="DG9" s="42" t="str">
        <f>'Team Grid'!CH9</f>
        <v/>
      </c>
      <c r="DH9" s="42" t="str">
        <f>'Team Grid'!CI9</f>
        <v/>
      </c>
      <c r="DI9" s="42" t="str">
        <f>'Team Grid'!CJ9</f>
        <v/>
      </c>
    </row>
    <row r="10" spans="1:119" x14ac:dyDescent="0.45">
      <c r="A10" s="66"/>
      <c r="T10" s="65"/>
      <c r="Y10" s="52">
        <v>1</v>
      </c>
      <c r="Z10" s="52" t="s">
        <v>17</v>
      </c>
      <c r="AA10" s="52" t="s">
        <v>29</v>
      </c>
      <c r="AB10" s="52" t="e">
        <f t="shared" si="0"/>
        <v>#N/A</v>
      </c>
      <c r="AC10" s="52">
        <f>IF($AA10=AC$3,VLOOKUP($D$4&amp;$Z10,Data_Table_1[[Full Name Theme Conc]:[Theme Ranking]],8,0),0)</f>
        <v>0</v>
      </c>
      <c r="AD10" s="52">
        <f>IF($AA10=AD$3,VLOOKUP($D$4&amp;$Z10,Data_Table_1[[Full Name Theme Conc]:[Theme Ranking]],8,0),0)</f>
        <v>0</v>
      </c>
      <c r="AE10" s="52">
        <f>IF($AA10=AE$3,VLOOKUP($D$4&amp;$Z10,Data_Table_1[[Full Name Theme Conc]:[Theme Ranking]],8,0),0)</f>
        <v>0</v>
      </c>
      <c r="AF10" s="52" t="e">
        <f>IF($AA10=AF$3,VLOOKUP($D$4&amp;$Z10,Data_Table_1[[Full Name Theme Conc]:[Theme Ranking]],8,0),0)</f>
        <v>#N/A</v>
      </c>
      <c r="AH10" s="52">
        <v>1</v>
      </c>
      <c r="AI10" s="52" t="s">
        <v>17</v>
      </c>
      <c r="AJ10" s="52" t="s">
        <v>29</v>
      </c>
      <c r="AK10" s="52" t="e">
        <f t="shared" si="1"/>
        <v>#N/A</v>
      </c>
      <c r="AL10" s="52">
        <f>IF($AJ10=AL$3,VLOOKUP($D$5&amp;$AI10,Data_Table_1[[Full Name Theme Conc]:[Theme Ranking]],8,0),0)</f>
        <v>0</v>
      </c>
      <c r="AM10" s="52">
        <f>IF($AJ10=AM$3,VLOOKUP($D$5&amp;$AI10,Data_Table_1[[Full Name Theme Conc]:[Theme Ranking]],8,0),0)</f>
        <v>0</v>
      </c>
      <c r="AN10" s="52">
        <f>IF($AJ10=AN$3,VLOOKUP($D$5&amp;$AI10,Data_Table_1[[Full Name Theme Conc]:[Theme Ranking]],8,0),0)</f>
        <v>0</v>
      </c>
      <c r="AO10" s="52" t="e">
        <f>IF($AJ10=AO$3,VLOOKUP($D$5&amp;$AI10,Data_Table_1[[Full Name Theme Conc]:[Theme Ranking]],8,0),0)</f>
        <v>#N/A</v>
      </c>
      <c r="AW10" s="52" t="s">
        <v>17</v>
      </c>
      <c r="AX10" s="52" t="s">
        <v>29</v>
      </c>
      <c r="AY10" s="52" t="e">
        <f t="shared" si="2"/>
        <v>#N/A</v>
      </c>
      <c r="AZ10" s="52">
        <f t="shared" si="6"/>
        <v>0</v>
      </c>
      <c r="BA10" s="52">
        <f t="shared" si="3"/>
        <v>0</v>
      </c>
      <c r="BB10" s="52">
        <f t="shared" si="4"/>
        <v>0</v>
      </c>
      <c r="BC10" s="52" t="e">
        <f t="shared" si="5"/>
        <v>#N/A</v>
      </c>
      <c r="BE10" s="52" t="str">
        <v>Learner</v>
      </c>
      <c r="BF10" s="52" t="str">
        <v>Strategic</v>
      </c>
      <c r="BG10" s="52" t="e">
        <v>#N/A</v>
      </c>
      <c r="BH10" s="52">
        <v>0</v>
      </c>
      <c r="BI10" s="52">
        <v>0</v>
      </c>
      <c r="BJ10" s="52">
        <v>0</v>
      </c>
      <c r="BK10" s="52" t="e">
        <v>#N/A</v>
      </c>
      <c r="BN10" s="5" t="e">
        <f>VLOOKUP($BO$8,Theme_Ranges[],2,0)</f>
        <v>#N/A</v>
      </c>
      <c r="BO10" s="5" t="e">
        <f>VLOOKUP($BO$8,Theme_Ranges[],3,0)</f>
        <v>#N/A</v>
      </c>
      <c r="BP10" s="42">
        <f>'Team Grid'!AW10</f>
        <v>0</v>
      </c>
      <c r="BQ10" s="42">
        <f t="shared" si="13"/>
        <v>0</v>
      </c>
      <c r="BR10" s="42">
        <f t="shared" si="14"/>
        <v>0</v>
      </c>
      <c r="BS10" s="42">
        <f t="shared" si="15"/>
        <v>0</v>
      </c>
      <c r="BT10" s="42">
        <f t="shared" si="16"/>
        <v>0</v>
      </c>
      <c r="BU10" s="71"/>
      <c r="BV10" s="42">
        <f t="shared" si="17"/>
        <v>0</v>
      </c>
      <c r="BW10" s="42">
        <f t="shared" si="18"/>
        <v>0</v>
      </c>
      <c r="BX10" s="42">
        <f t="shared" si="19"/>
        <v>0</v>
      </c>
      <c r="BY10" s="42">
        <f t="shared" si="20"/>
        <v>0</v>
      </c>
      <c r="BZ10" s="71"/>
      <c r="CB10" s="42" t="str">
        <f>'Team Grid'!BC10</f>
        <v/>
      </c>
      <c r="CC10" s="42" t="str">
        <f>'Team Grid'!BD10</f>
        <v/>
      </c>
      <c r="CD10" s="42" t="str">
        <f>'Team Grid'!BE10</f>
        <v/>
      </c>
      <c r="CE10" s="42" t="str">
        <f>'Team Grid'!BF10</f>
        <v/>
      </c>
      <c r="CF10" s="42" t="str">
        <f>'Team Grid'!BG10</f>
        <v/>
      </c>
      <c r="CG10" s="42" t="str">
        <f>'Team Grid'!BH10</f>
        <v/>
      </c>
      <c r="CH10" s="42" t="str">
        <f>'Team Grid'!BI10</f>
        <v/>
      </c>
      <c r="CI10" s="42" t="str">
        <f>'Team Grid'!BJ10</f>
        <v/>
      </c>
      <c r="CJ10" s="42" t="str">
        <f>'Team Grid'!BK10</f>
        <v/>
      </c>
      <c r="CK10" s="42" t="str">
        <f>'Team Grid'!BL10</f>
        <v/>
      </c>
      <c r="CL10" s="42" t="str">
        <f>'Team Grid'!BM10</f>
        <v/>
      </c>
      <c r="CM10" s="42" t="str">
        <f>'Team Grid'!BN10</f>
        <v/>
      </c>
      <c r="CN10" s="42" t="str">
        <f>'Team Grid'!BO10</f>
        <v/>
      </c>
      <c r="CO10" s="42" t="str">
        <f>'Team Grid'!BP10</f>
        <v/>
      </c>
      <c r="CP10" s="42" t="str">
        <f>'Team Grid'!BQ10</f>
        <v/>
      </c>
      <c r="CQ10" s="42" t="str">
        <f>'Team Grid'!BR10</f>
        <v/>
      </c>
      <c r="CR10" s="42" t="str">
        <f>'Team Grid'!BS10</f>
        <v/>
      </c>
      <c r="CS10" s="42" t="str">
        <f>'Team Grid'!BT10</f>
        <v/>
      </c>
      <c r="CT10" s="42" t="str">
        <f>'Team Grid'!BU10</f>
        <v/>
      </c>
      <c r="CU10" s="42" t="str">
        <f>'Team Grid'!BV10</f>
        <v/>
      </c>
      <c r="CV10" s="42" t="str">
        <f>'Team Grid'!BW10</f>
        <v/>
      </c>
      <c r="CW10" s="42" t="str">
        <f>'Team Grid'!BX10</f>
        <v/>
      </c>
      <c r="CX10" s="42" t="str">
        <f>'Team Grid'!BY10</f>
        <v/>
      </c>
      <c r="CY10" s="42" t="str">
        <f>'Team Grid'!BZ10</f>
        <v/>
      </c>
      <c r="CZ10" s="42" t="str">
        <f>'Team Grid'!CA10</f>
        <v/>
      </c>
      <c r="DA10" s="42" t="str">
        <f>'Team Grid'!CB10</f>
        <v/>
      </c>
      <c r="DB10" s="42" t="str">
        <f>'Team Grid'!CC10</f>
        <v/>
      </c>
      <c r="DC10" s="42" t="str">
        <f>'Team Grid'!CD10</f>
        <v/>
      </c>
      <c r="DD10" s="42" t="str">
        <f>'Team Grid'!CE10</f>
        <v/>
      </c>
      <c r="DE10" s="42" t="str">
        <f>'Team Grid'!CF10</f>
        <v/>
      </c>
      <c r="DF10" s="42" t="str">
        <f>'Team Grid'!CG10</f>
        <v/>
      </c>
      <c r="DG10" s="42" t="str">
        <f>'Team Grid'!CH10</f>
        <v/>
      </c>
      <c r="DH10" s="42" t="str">
        <f>'Team Grid'!CI10</f>
        <v/>
      </c>
      <c r="DI10" s="42" t="str">
        <f>'Team Grid'!CJ10</f>
        <v/>
      </c>
      <c r="DK10" s="5" t="s">
        <v>725</v>
      </c>
      <c r="DL10" s="69" t="e">
        <f>DL7/SUM($DL$7:$DO$7)</f>
        <v>#DIV/0!</v>
      </c>
      <c r="DM10" s="69" t="e">
        <f t="shared" ref="DM10:DO10" si="21">DM7/SUM($DL$7:$DO$7)</f>
        <v>#DIV/0!</v>
      </c>
      <c r="DN10" s="69" t="e">
        <f t="shared" si="21"/>
        <v>#DIV/0!</v>
      </c>
      <c r="DO10" s="69" t="e">
        <f t="shared" si="21"/>
        <v>#DIV/0!</v>
      </c>
    </row>
    <row r="11" spans="1:119" x14ac:dyDescent="0.45">
      <c r="A11" s="66"/>
      <c r="T11" s="65"/>
      <c r="Y11" s="52">
        <v>1</v>
      </c>
      <c r="Z11" s="52" t="s">
        <v>29</v>
      </c>
      <c r="AA11" s="52" t="s">
        <v>29</v>
      </c>
      <c r="AB11" s="52" t="e">
        <f t="shared" si="0"/>
        <v>#N/A</v>
      </c>
      <c r="AC11" s="52">
        <f>IF($AA11=AC$3,VLOOKUP($D$4&amp;$Z11,Data_Table_1[[Full Name Theme Conc]:[Theme Ranking]],8,0),0)</f>
        <v>0</v>
      </c>
      <c r="AD11" s="52">
        <f>IF($AA11=AD$3,VLOOKUP($D$4&amp;$Z11,Data_Table_1[[Full Name Theme Conc]:[Theme Ranking]],8,0),0)</f>
        <v>0</v>
      </c>
      <c r="AE11" s="52">
        <f>IF($AA11=AE$3,VLOOKUP($D$4&amp;$Z11,Data_Table_1[[Full Name Theme Conc]:[Theme Ranking]],8,0),0)</f>
        <v>0</v>
      </c>
      <c r="AF11" s="52" t="e">
        <f>IF($AA11=AF$3,VLOOKUP($D$4&amp;$Z11,Data_Table_1[[Full Name Theme Conc]:[Theme Ranking]],8,0),0)</f>
        <v>#N/A</v>
      </c>
      <c r="AH11" s="52">
        <v>1</v>
      </c>
      <c r="AI11" s="52" t="s">
        <v>29</v>
      </c>
      <c r="AJ11" s="52" t="s">
        <v>29</v>
      </c>
      <c r="AK11" s="52" t="e">
        <f t="shared" si="1"/>
        <v>#N/A</v>
      </c>
      <c r="AL11" s="52">
        <f>IF($AJ11=AL$3,VLOOKUP($D$5&amp;$AI11,Data_Table_1[[Full Name Theme Conc]:[Theme Ranking]],8,0),0)</f>
        <v>0</v>
      </c>
      <c r="AM11" s="52">
        <f>IF($AJ11=AM$3,VLOOKUP($D$5&amp;$AI11,Data_Table_1[[Full Name Theme Conc]:[Theme Ranking]],8,0),0)</f>
        <v>0</v>
      </c>
      <c r="AN11" s="52">
        <f>IF($AJ11=AN$3,VLOOKUP($D$5&amp;$AI11,Data_Table_1[[Full Name Theme Conc]:[Theme Ranking]],8,0),0)</f>
        <v>0</v>
      </c>
      <c r="AO11" s="52" t="e">
        <f>IF($AJ11=AO$3,VLOOKUP($D$5&amp;$AI11,Data_Table_1[[Full Name Theme Conc]:[Theme Ranking]],8,0),0)</f>
        <v>#N/A</v>
      </c>
      <c r="AW11" s="52" t="s">
        <v>29</v>
      </c>
      <c r="AX11" s="52" t="s">
        <v>29</v>
      </c>
      <c r="AY11" s="52" t="e">
        <f t="shared" si="2"/>
        <v>#N/A</v>
      </c>
      <c r="AZ11" s="52">
        <f t="shared" si="6"/>
        <v>0</v>
      </c>
      <c r="BA11" s="52">
        <f t="shared" si="3"/>
        <v>0</v>
      </c>
      <c r="BB11" s="52">
        <f t="shared" si="4"/>
        <v>0</v>
      </c>
      <c r="BC11" s="52" t="e">
        <f t="shared" si="5"/>
        <v>#N/A</v>
      </c>
      <c r="BE11" s="52" t="str">
        <v>Strategic</v>
      </c>
      <c r="BF11" s="52" t="str">
        <v>Strategic</v>
      </c>
      <c r="BG11" s="52" t="e">
        <v>#N/A</v>
      </c>
      <c r="BH11" s="52">
        <v>0</v>
      </c>
      <c r="BI11" s="52">
        <v>0</v>
      </c>
      <c r="BJ11" s="52">
        <v>0</v>
      </c>
      <c r="BK11" s="52" t="e">
        <v>#N/A</v>
      </c>
      <c r="BN11" s="5" t="e">
        <f>VLOOKUP($BO$8,Theme_Ranges[],2,0)</f>
        <v>#N/A</v>
      </c>
      <c r="BO11" s="5" t="e">
        <f>VLOOKUP($BO$8,Theme_Ranges[],3,0)</f>
        <v>#N/A</v>
      </c>
      <c r="BP11" s="42">
        <f>'Team Grid'!AW11</f>
        <v>0</v>
      </c>
      <c r="BQ11" s="42">
        <f t="shared" si="13"/>
        <v>0</v>
      </c>
      <c r="BR11" s="42">
        <f t="shared" si="14"/>
        <v>0</v>
      </c>
      <c r="BS11" s="42">
        <f t="shared" si="15"/>
        <v>0</v>
      </c>
      <c r="BT11" s="42">
        <f t="shared" si="16"/>
        <v>0</v>
      </c>
      <c r="BU11" s="71"/>
      <c r="BV11" s="42">
        <f t="shared" si="17"/>
        <v>0</v>
      </c>
      <c r="BW11" s="42">
        <f t="shared" si="18"/>
        <v>0</v>
      </c>
      <c r="BX11" s="42">
        <f t="shared" si="19"/>
        <v>0</v>
      </c>
      <c r="BY11" s="42">
        <f t="shared" si="20"/>
        <v>0</v>
      </c>
      <c r="BZ11" s="71"/>
      <c r="CB11" s="42" t="str">
        <f>'Team Grid'!BC11</f>
        <v/>
      </c>
      <c r="CC11" s="42" t="str">
        <f>'Team Grid'!BD11</f>
        <v/>
      </c>
      <c r="CD11" s="42" t="str">
        <f>'Team Grid'!BE11</f>
        <v/>
      </c>
      <c r="CE11" s="42" t="str">
        <f>'Team Grid'!BF11</f>
        <v/>
      </c>
      <c r="CF11" s="42" t="str">
        <f>'Team Grid'!BG11</f>
        <v/>
      </c>
      <c r="CG11" s="42" t="str">
        <f>'Team Grid'!BH11</f>
        <v/>
      </c>
      <c r="CH11" s="42" t="str">
        <f>'Team Grid'!BI11</f>
        <v/>
      </c>
      <c r="CI11" s="42" t="str">
        <f>'Team Grid'!BJ11</f>
        <v/>
      </c>
      <c r="CJ11" s="42" t="str">
        <f>'Team Grid'!BK11</f>
        <v/>
      </c>
      <c r="CK11" s="42" t="str">
        <f>'Team Grid'!BL11</f>
        <v/>
      </c>
      <c r="CL11" s="42" t="str">
        <f>'Team Grid'!BM11</f>
        <v/>
      </c>
      <c r="CM11" s="42" t="str">
        <f>'Team Grid'!BN11</f>
        <v/>
      </c>
      <c r="CN11" s="42" t="str">
        <f>'Team Grid'!BO11</f>
        <v/>
      </c>
      <c r="CO11" s="42" t="str">
        <f>'Team Grid'!BP11</f>
        <v/>
      </c>
      <c r="CP11" s="42" t="str">
        <f>'Team Grid'!BQ11</f>
        <v/>
      </c>
      <c r="CQ11" s="42" t="str">
        <f>'Team Grid'!BR11</f>
        <v/>
      </c>
      <c r="CR11" s="42" t="str">
        <f>'Team Grid'!BS11</f>
        <v/>
      </c>
      <c r="CS11" s="42" t="str">
        <f>'Team Grid'!BT11</f>
        <v/>
      </c>
      <c r="CT11" s="42" t="str">
        <f>'Team Grid'!BU11</f>
        <v/>
      </c>
      <c r="CU11" s="42" t="str">
        <f>'Team Grid'!BV11</f>
        <v/>
      </c>
      <c r="CV11" s="42" t="str">
        <f>'Team Grid'!BW11</f>
        <v/>
      </c>
      <c r="CW11" s="42" t="str">
        <f>'Team Grid'!BX11</f>
        <v/>
      </c>
      <c r="CX11" s="42" t="str">
        <f>'Team Grid'!BY11</f>
        <v/>
      </c>
      <c r="CY11" s="42" t="str">
        <f>'Team Grid'!BZ11</f>
        <v/>
      </c>
      <c r="CZ11" s="42" t="str">
        <f>'Team Grid'!CA11</f>
        <v/>
      </c>
      <c r="DA11" s="42" t="str">
        <f>'Team Grid'!CB11</f>
        <v/>
      </c>
      <c r="DB11" s="42" t="str">
        <f>'Team Grid'!CC11</f>
        <v/>
      </c>
      <c r="DC11" s="42" t="str">
        <f>'Team Grid'!CD11</f>
        <v/>
      </c>
      <c r="DD11" s="42" t="str">
        <f>'Team Grid'!CE11</f>
        <v/>
      </c>
      <c r="DE11" s="42" t="str">
        <f>'Team Grid'!CF11</f>
        <v/>
      </c>
      <c r="DF11" s="42" t="str">
        <f>'Team Grid'!CG11</f>
        <v/>
      </c>
      <c r="DG11" s="42" t="str">
        <f>'Team Grid'!CH11</f>
        <v/>
      </c>
      <c r="DH11" s="42" t="str">
        <f>'Team Grid'!CI11</f>
        <v/>
      </c>
      <c r="DI11" s="42" t="str">
        <f>'Team Grid'!CJ11</f>
        <v/>
      </c>
    </row>
    <row r="12" spans="1:119" x14ac:dyDescent="0.45">
      <c r="A12" s="66"/>
      <c r="T12" s="65"/>
      <c r="Y12" s="52">
        <v>2</v>
      </c>
      <c r="Z12" s="52" t="s">
        <v>11</v>
      </c>
      <c r="AA12" s="52" t="s">
        <v>43</v>
      </c>
      <c r="AB12" s="52" t="e">
        <f t="shared" ref="AB12:AB19" si="22">SUM(AC12:AF12)</f>
        <v>#N/A</v>
      </c>
      <c r="AC12" s="52">
        <f>IF($AA12=AC$3,VLOOKUP($D$4&amp;$Z12,Data_Table_1[[Full Name Theme Conc]:[Theme Ranking]],8,0),0)</f>
        <v>0</v>
      </c>
      <c r="AD12" s="52" t="e">
        <f>IF($AA12=AD$3,VLOOKUP($D$4&amp;$Z12,Data_Table_1[[Full Name Theme Conc]:[Theme Ranking]],8,0),0)</f>
        <v>#N/A</v>
      </c>
      <c r="AE12" s="52">
        <f>IF($AA12=AE$3,VLOOKUP($D$4&amp;$Z12,Data_Table_1[[Full Name Theme Conc]:[Theme Ranking]],8,0),0)</f>
        <v>0</v>
      </c>
      <c r="AF12" s="52">
        <f>IF($AA12=AF$3,VLOOKUP($D$4&amp;$Z12,Data_Table_1[[Full Name Theme Conc]:[Theme Ranking]],8,0),0)</f>
        <v>0</v>
      </c>
      <c r="AH12" s="52">
        <v>2</v>
      </c>
      <c r="AI12" s="52" t="s">
        <v>11</v>
      </c>
      <c r="AJ12" s="52" t="s">
        <v>43</v>
      </c>
      <c r="AK12" s="52" t="e">
        <f t="shared" si="1"/>
        <v>#N/A</v>
      </c>
      <c r="AL12" s="52">
        <f>IF($AJ12=AL$3,VLOOKUP($D$5&amp;$AI12,Data_Table_1[[Full Name Theme Conc]:[Theme Ranking]],8,0),0)</f>
        <v>0</v>
      </c>
      <c r="AM12" s="52" t="e">
        <f>IF($AJ12=AM$3,VLOOKUP($D$5&amp;$AI12,Data_Table_1[[Full Name Theme Conc]:[Theme Ranking]],8,0),0)</f>
        <v>#N/A</v>
      </c>
      <c r="AN12" s="52">
        <f>IF($AJ12=AN$3,VLOOKUP($D$5&amp;$AI12,Data_Table_1[[Full Name Theme Conc]:[Theme Ranking]],8,0),0)</f>
        <v>0</v>
      </c>
      <c r="AO12" s="52">
        <f>IF($AJ12=AO$3,VLOOKUP($D$5&amp;$AI12,Data_Table_1[[Full Name Theme Conc]:[Theme Ranking]],8,0),0)</f>
        <v>0</v>
      </c>
      <c r="AW12" s="52" t="s">
        <v>11</v>
      </c>
      <c r="AX12" s="52" t="s">
        <v>43</v>
      </c>
      <c r="AY12" s="52" t="e">
        <f t="shared" si="2"/>
        <v>#N/A</v>
      </c>
      <c r="AZ12" s="52">
        <f t="shared" si="6"/>
        <v>0</v>
      </c>
      <c r="BA12" s="52" t="e">
        <f t="shared" si="3"/>
        <v>#N/A</v>
      </c>
      <c r="BB12" s="52">
        <f t="shared" si="4"/>
        <v>0</v>
      </c>
      <c r="BC12" s="52">
        <f t="shared" si="5"/>
        <v>0</v>
      </c>
      <c r="BE12" s="52" t="str">
        <v>Activator</v>
      </c>
      <c r="BF12" s="52" t="str">
        <v>Influencing</v>
      </c>
      <c r="BG12" s="52" t="e">
        <v>#N/A</v>
      </c>
      <c r="BH12" s="52">
        <v>0</v>
      </c>
      <c r="BI12" s="52" t="e">
        <v>#N/A</v>
      </c>
      <c r="BJ12" s="52">
        <v>0</v>
      </c>
      <c r="BK12" s="52">
        <v>0</v>
      </c>
      <c r="BN12" s="5" t="e">
        <f>VLOOKUP($BO$8,Theme_Ranges[],2,0)</f>
        <v>#N/A</v>
      </c>
      <c r="BO12" s="5" t="e">
        <f>VLOOKUP($BO$8,Theme_Ranges[],3,0)</f>
        <v>#N/A</v>
      </c>
      <c r="BP12" s="42">
        <f>'Team Grid'!AW12</f>
        <v>0</v>
      </c>
      <c r="BQ12" s="42">
        <f t="shared" si="13"/>
        <v>0</v>
      </c>
      <c r="BR12" s="42">
        <f t="shared" si="14"/>
        <v>0</v>
      </c>
      <c r="BS12" s="42">
        <f t="shared" si="15"/>
        <v>0</v>
      </c>
      <c r="BT12" s="42">
        <f t="shared" si="16"/>
        <v>0</v>
      </c>
      <c r="BU12" s="71"/>
      <c r="BV12" s="42">
        <f t="shared" si="17"/>
        <v>0</v>
      </c>
      <c r="BW12" s="42">
        <f t="shared" si="18"/>
        <v>0</v>
      </c>
      <c r="BX12" s="42">
        <f t="shared" si="19"/>
        <v>0</v>
      </c>
      <c r="BY12" s="42">
        <f t="shared" si="20"/>
        <v>0</v>
      </c>
      <c r="BZ12" s="71"/>
      <c r="CB12" s="42" t="str">
        <f>'Team Grid'!BC12</f>
        <v/>
      </c>
      <c r="CC12" s="42" t="str">
        <f>'Team Grid'!BD12</f>
        <v/>
      </c>
      <c r="CD12" s="42" t="str">
        <f>'Team Grid'!BE12</f>
        <v/>
      </c>
      <c r="CE12" s="42" t="str">
        <f>'Team Grid'!BF12</f>
        <v/>
      </c>
      <c r="CF12" s="42" t="str">
        <f>'Team Grid'!BG12</f>
        <v/>
      </c>
      <c r="CG12" s="42" t="str">
        <f>'Team Grid'!BH12</f>
        <v/>
      </c>
      <c r="CH12" s="42" t="str">
        <f>'Team Grid'!BI12</f>
        <v/>
      </c>
      <c r="CI12" s="42" t="str">
        <f>'Team Grid'!BJ12</f>
        <v/>
      </c>
      <c r="CJ12" s="42" t="str">
        <f>'Team Grid'!BK12</f>
        <v/>
      </c>
      <c r="CK12" s="42" t="str">
        <f>'Team Grid'!BL12</f>
        <v/>
      </c>
      <c r="CL12" s="42" t="str">
        <f>'Team Grid'!BM12</f>
        <v/>
      </c>
      <c r="CM12" s="42" t="str">
        <f>'Team Grid'!BN12</f>
        <v/>
      </c>
      <c r="CN12" s="42" t="str">
        <f>'Team Grid'!BO12</f>
        <v/>
      </c>
      <c r="CO12" s="42" t="str">
        <f>'Team Grid'!BP12</f>
        <v/>
      </c>
      <c r="CP12" s="42" t="str">
        <f>'Team Grid'!BQ12</f>
        <v/>
      </c>
      <c r="CQ12" s="42" t="str">
        <f>'Team Grid'!BR12</f>
        <v/>
      </c>
      <c r="CR12" s="42" t="str">
        <f>'Team Grid'!BS12</f>
        <v/>
      </c>
      <c r="CS12" s="42" t="str">
        <f>'Team Grid'!BT12</f>
        <v/>
      </c>
      <c r="CT12" s="42" t="str">
        <f>'Team Grid'!BU12</f>
        <v/>
      </c>
      <c r="CU12" s="42" t="str">
        <f>'Team Grid'!BV12</f>
        <v/>
      </c>
      <c r="CV12" s="42" t="str">
        <f>'Team Grid'!BW12</f>
        <v/>
      </c>
      <c r="CW12" s="42" t="str">
        <f>'Team Grid'!BX12</f>
        <v/>
      </c>
      <c r="CX12" s="42" t="str">
        <f>'Team Grid'!BY12</f>
        <v/>
      </c>
      <c r="CY12" s="42" t="str">
        <f>'Team Grid'!BZ12</f>
        <v/>
      </c>
      <c r="CZ12" s="42" t="str">
        <f>'Team Grid'!CA12</f>
        <v/>
      </c>
      <c r="DA12" s="42" t="str">
        <f>'Team Grid'!CB12</f>
        <v/>
      </c>
      <c r="DB12" s="42" t="str">
        <f>'Team Grid'!CC12</f>
        <v/>
      </c>
      <c r="DC12" s="42" t="str">
        <f>'Team Grid'!CD12</f>
        <v/>
      </c>
      <c r="DD12" s="42" t="str">
        <f>'Team Grid'!CE12</f>
        <v/>
      </c>
      <c r="DE12" s="42" t="str">
        <f>'Team Grid'!CF12</f>
        <v/>
      </c>
      <c r="DF12" s="42" t="str">
        <f>'Team Grid'!CG12</f>
        <v/>
      </c>
      <c r="DG12" s="42" t="str">
        <f>'Team Grid'!CH12</f>
        <v/>
      </c>
      <c r="DH12" s="42" t="str">
        <f>'Team Grid'!CI12</f>
        <v/>
      </c>
      <c r="DI12" s="42" t="str">
        <f>'Team Grid'!CJ12</f>
        <v/>
      </c>
    </row>
    <row r="13" spans="1:119" x14ac:dyDescent="0.45">
      <c r="A13" s="66"/>
      <c r="T13" s="65"/>
      <c r="Y13" s="52">
        <v>2</v>
      </c>
      <c r="Z13" s="52" t="s">
        <v>36</v>
      </c>
      <c r="AA13" s="52" t="s">
        <v>43</v>
      </c>
      <c r="AB13" s="52" t="e">
        <f t="shared" si="22"/>
        <v>#N/A</v>
      </c>
      <c r="AC13" s="52">
        <f>IF($AA13=AC$3,VLOOKUP($D$4&amp;$Z13,Data_Table_1[[Full Name Theme Conc]:[Theme Ranking]],8,0),0)</f>
        <v>0</v>
      </c>
      <c r="AD13" s="52" t="e">
        <f>IF($AA13=AD$3,VLOOKUP($D$4&amp;$Z13,Data_Table_1[[Full Name Theme Conc]:[Theme Ranking]],8,0),0)</f>
        <v>#N/A</v>
      </c>
      <c r="AE13" s="52">
        <f>IF($AA13=AE$3,VLOOKUP($D$4&amp;$Z13,Data_Table_1[[Full Name Theme Conc]:[Theme Ranking]],8,0),0)</f>
        <v>0</v>
      </c>
      <c r="AF13" s="52">
        <f>IF($AA13=AF$3,VLOOKUP($D$4&amp;$Z13,Data_Table_1[[Full Name Theme Conc]:[Theme Ranking]],8,0),0)</f>
        <v>0</v>
      </c>
      <c r="AH13" s="52">
        <v>2</v>
      </c>
      <c r="AI13" s="52" t="s">
        <v>36</v>
      </c>
      <c r="AJ13" s="52" t="s">
        <v>43</v>
      </c>
      <c r="AK13" s="52" t="e">
        <f t="shared" si="1"/>
        <v>#N/A</v>
      </c>
      <c r="AL13" s="52">
        <f>IF($AJ13=AL$3,VLOOKUP($D$5&amp;$AI13,Data_Table_1[[Full Name Theme Conc]:[Theme Ranking]],8,0),0)</f>
        <v>0</v>
      </c>
      <c r="AM13" s="52" t="e">
        <f>IF($AJ13=AM$3,VLOOKUP($D$5&amp;$AI13,Data_Table_1[[Full Name Theme Conc]:[Theme Ranking]],8,0),0)</f>
        <v>#N/A</v>
      </c>
      <c r="AN13" s="52">
        <f>IF($AJ13=AN$3,VLOOKUP($D$5&amp;$AI13,Data_Table_1[[Full Name Theme Conc]:[Theme Ranking]],8,0),0)</f>
        <v>0</v>
      </c>
      <c r="AO13" s="52">
        <f>IF($AJ13=AO$3,VLOOKUP($D$5&amp;$AI13,Data_Table_1[[Full Name Theme Conc]:[Theme Ranking]],8,0),0)</f>
        <v>0</v>
      </c>
      <c r="AW13" s="52" t="s">
        <v>36</v>
      </c>
      <c r="AX13" s="52" t="s">
        <v>43</v>
      </c>
      <c r="AY13" s="52" t="e">
        <f t="shared" si="2"/>
        <v>#N/A</v>
      </c>
      <c r="AZ13" s="52">
        <f t="shared" si="6"/>
        <v>0</v>
      </c>
      <c r="BA13" s="52" t="e">
        <f t="shared" si="3"/>
        <v>#N/A</v>
      </c>
      <c r="BB13" s="52">
        <f t="shared" si="4"/>
        <v>0</v>
      </c>
      <c r="BC13" s="52">
        <f t="shared" si="5"/>
        <v>0</v>
      </c>
      <c r="BE13" s="52" t="str">
        <v>Command</v>
      </c>
      <c r="BF13" s="52" t="str">
        <v>Influencing</v>
      </c>
      <c r="BG13" s="52" t="e">
        <v>#N/A</v>
      </c>
      <c r="BH13" s="52">
        <v>0</v>
      </c>
      <c r="BI13" s="52" t="e">
        <v>#N/A</v>
      </c>
      <c r="BJ13" s="52">
        <v>0</v>
      </c>
      <c r="BK13" s="52">
        <v>0</v>
      </c>
      <c r="BN13" s="5" t="e">
        <f>VLOOKUP($BO$8,Theme_Ranges[],2,0)</f>
        <v>#N/A</v>
      </c>
      <c r="BO13" s="5" t="e">
        <f>VLOOKUP($BO$8,Theme_Ranges[],3,0)</f>
        <v>#N/A</v>
      </c>
      <c r="BP13" s="42">
        <f>'Team Grid'!AW13</f>
        <v>0</v>
      </c>
      <c r="BQ13" s="42">
        <f t="shared" si="13"/>
        <v>0</v>
      </c>
      <c r="BR13" s="42">
        <f t="shared" si="14"/>
        <v>0</v>
      </c>
      <c r="BS13" s="42">
        <f t="shared" si="15"/>
        <v>0</v>
      </c>
      <c r="BT13" s="42">
        <f t="shared" si="16"/>
        <v>0</v>
      </c>
      <c r="BU13" s="71"/>
      <c r="BV13" s="42">
        <f t="shared" si="17"/>
        <v>0</v>
      </c>
      <c r="BW13" s="42">
        <f t="shared" si="18"/>
        <v>0</v>
      </c>
      <c r="BX13" s="42">
        <f t="shared" si="19"/>
        <v>0</v>
      </c>
      <c r="BY13" s="42">
        <f t="shared" si="20"/>
        <v>0</v>
      </c>
      <c r="BZ13" s="71"/>
      <c r="CB13" s="42" t="str">
        <f>'Team Grid'!BC13</f>
        <v/>
      </c>
      <c r="CC13" s="42" t="str">
        <f>'Team Grid'!BD13</f>
        <v/>
      </c>
      <c r="CD13" s="42" t="str">
        <f>'Team Grid'!BE13</f>
        <v/>
      </c>
      <c r="CE13" s="42" t="str">
        <f>'Team Grid'!BF13</f>
        <v/>
      </c>
      <c r="CF13" s="42" t="str">
        <f>'Team Grid'!BG13</f>
        <v/>
      </c>
      <c r="CG13" s="42" t="str">
        <f>'Team Grid'!BH13</f>
        <v/>
      </c>
      <c r="CH13" s="42" t="str">
        <f>'Team Grid'!BI13</f>
        <v/>
      </c>
      <c r="CI13" s="42" t="str">
        <f>'Team Grid'!BJ13</f>
        <v/>
      </c>
      <c r="CJ13" s="42" t="str">
        <f>'Team Grid'!BK13</f>
        <v/>
      </c>
      <c r="CK13" s="42" t="str">
        <f>'Team Grid'!BL13</f>
        <v/>
      </c>
      <c r="CL13" s="42" t="str">
        <f>'Team Grid'!BM13</f>
        <v/>
      </c>
      <c r="CM13" s="42" t="str">
        <f>'Team Grid'!BN13</f>
        <v/>
      </c>
      <c r="CN13" s="42" t="str">
        <f>'Team Grid'!BO13</f>
        <v/>
      </c>
      <c r="CO13" s="42" t="str">
        <f>'Team Grid'!BP13</f>
        <v/>
      </c>
      <c r="CP13" s="42" t="str">
        <f>'Team Grid'!BQ13</f>
        <v/>
      </c>
      <c r="CQ13" s="42" t="str">
        <f>'Team Grid'!BR13</f>
        <v/>
      </c>
      <c r="CR13" s="42" t="str">
        <f>'Team Grid'!BS13</f>
        <v/>
      </c>
      <c r="CS13" s="42" t="str">
        <f>'Team Grid'!BT13</f>
        <v/>
      </c>
      <c r="CT13" s="42" t="str">
        <f>'Team Grid'!BU13</f>
        <v/>
      </c>
      <c r="CU13" s="42" t="str">
        <f>'Team Grid'!BV13</f>
        <v/>
      </c>
      <c r="CV13" s="42" t="str">
        <f>'Team Grid'!BW13</f>
        <v/>
      </c>
      <c r="CW13" s="42" t="str">
        <f>'Team Grid'!BX13</f>
        <v/>
      </c>
      <c r="CX13" s="42" t="str">
        <f>'Team Grid'!BY13</f>
        <v/>
      </c>
      <c r="CY13" s="42" t="str">
        <f>'Team Grid'!BZ13</f>
        <v/>
      </c>
      <c r="CZ13" s="42" t="str">
        <f>'Team Grid'!CA13</f>
        <v/>
      </c>
      <c r="DA13" s="42" t="str">
        <f>'Team Grid'!CB13</f>
        <v/>
      </c>
      <c r="DB13" s="42" t="str">
        <f>'Team Grid'!CC13</f>
        <v/>
      </c>
      <c r="DC13" s="42" t="str">
        <f>'Team Grid'!CD13</f>
        <v/>
      </c>
      <c r="DD13" s="42" t="str">
        <f>'Team Grid'!CE13</f>
        <v/>
      </c>
      <c r="DE13" s="42" t="str">
        <f>'Team Grid'!CF13</f>
        <v/>
      </c>
      <c r="DF13" s="42" t="str">
        <f>'Team Grid'!CG13</f>
        <v/>
      </c>
      <c r="DG13" s="42" t="str">
        <f>'Team Grid'!CH13</f>
        <v/>
      </c>
      <c r="DH13" s="42" t="str">
        <f>'Team Grid'!CI13</f>
        <v/>
      </c>
      <c r="DI13" s="42" t="str">
        <f>'Team Grid'!CJ13</f>
        <v/>
      </c>
    </row>
    <row r="14" spans="1:119" x14ac:dyDescent="0.45">
      <c r="A14" s="66"/>
      <c r="T14" s="65"/>
      <c r="Y14" s="52">
        <v>2</v>
      </c>
      <c r="Z14" s="52" t="s">
        <v>10</v>
      </c>
      <c r="AA14" s="52" t="s">
        <v>43</v>
      </c>
      <c r="AB14" s="52" t="e">
        <f t="shared" si="22"/>
        <v>#N/A</v>
      </c>
      <c r="AC14" s="52">
        <f>IF($AA14=AC$3,VLOOKUP($D$4&amp;$Z14,Data_Table_1[[Full Name Theme Conc]:[Theme Ranking]],8,0),0)</f>
        <v>0</v>
      </c>
      <c r="AD14" s="52" t="e">
        <f>IF($AA14=AD$3,VLOOKUP($D$4&amp;$Z14,Data_Table_1[[Full Name Theme Conc]:[Theme Ranking]],8,0),0)</f>
        <v>#N/A</v>
      </c>
      <c r="AE14" s="52">
        <f>IF($AA14=AE$3,VLOOKUP($D$4&amp;$Z14,Data_Table_1[[Full Name Theme Conc]:[Theme Ranking]],8,0),0)</f>
        <v>0</v>
      </c>
      <c r="AF14" s="52">
        <f>IF($AA14=AF$3,VLOOKUP($D$4&amp;$Z14,Data_Table_1[[Full Name Theme Conc]:[Theme Ranking]],8,0),0)</f>
        <v>0</v>
      </c>
      <c r="AH14" s="52">
        <v>2</v>
      </c>
      <c r="AI14" s="52" t="s">
        <v>10</v>
      </c>
      <c r="AJ14" s="52" t="s">
        <v>43</v>
      </c>
      <c r="AK14" s="52" t="e">
        <f t="shared" si="1"/>
        <v>#N/A</v>
      </c>
      <c r="AL14" s="52">
        <f>IF($AJ14=AL$3,VLOOKUP($D$5&amp;$AI14,Data_Table_1[[Full Name Theme Conc]:[Theme Ranking]],8,0),0)</f>
        <v>0</v>
      </c>
      <c r="AM14" s="52" t="e">
        <f>IF($AJ14=AM$3,VLOOKUP($D$5&amp;$AI14,Data_Table_1[[Full Name Theme Conc]:[Theme Ranking]],8,0),0)</f>
        <v>#N/A</v>
      </c>
      <c r="AN14" s="52">
        <f>IF($AJ14=AN$3,VLOOKUP($D$5&amp;$AI14,Data_Table_1[[Full Name Theme Conc]:[Theme Ranking]],8,0),0)</f>
        <v>0</v>
      </c>
      <c r="AO14" s="52">
        <f>IF($AJ14=AO$3,VLOOKUP($D$5&amp;$AI14,Data_Table_1[[Full Name Theme Conc]:[Theme Ranking]],8,0),0)</f>
        <v>0</v>
      </c>
      <c r="AW14" s="52" t="s">
        <v>10</v>
      </c>
      <c r="AX14" s="52" t="s">
        <v>43</v>
      </c>
      <c r="AY14" s="52" t="e">
        <f t="shared" si="2"/>
        <v>#N/A</v>
      </c>
      <c r="AZ14" s="52">
        <f t="shared" si="6"/>
        <v>0</v>
      </c>
      <c r="BA14" s="52" t="e">
        <f t="shared" si="3"/>
        <v>#N/A</v>
      </c>
      <c r="BB14" s="52">
        <f t="shared" si="4"/>
        <v>0</v>
      </c>
      <c r="BC14" s="52">
        <f t="shared" si="5"/>
        <v>0</v>
      </c>
      <c r="BE14" s="52" t="str">
        <v>Communication</v>
      </c>
      <c r="BF14" s="52" t="str">
        <v>Influencing</v>
      </c>
      <c r="BG14" s="52" t="e">
        <v>#N/A</v>
      </c>
      <c r="BH14" s="52">
        <v>0</v>
      </c>
      <c r="BI14" s="52" t="e">
        <v>#N/A</v>
      </c>
      <c r="BJ14" s="52">
        <v>0</v>
      </c>
      <c r="BK14" s="52">
        <v>0</v>
      </c>
      <c r="BN14" s="5" t="e">
        <f>VLOOKUP($BO$8,Theme_Ranges[],2,0)</f>
        <v>#N/A</v>
      </c>
      <c r="BO14" s="5" t="e">
        <f>VLOOKUP($BO$8,Theme_Ranges[],3,0)</f>
        <v>#N/A</v>
      </c>
      <c r="BP14" s="42">
        <f>'Team Grid'!AW14</f>
        <v>0</v>
      </c>
      <c r="BQ14" s="42">
        <f t="shared" si="13"/>
        <v>0</v>
      </c>
      <c r="BR14" s="42">
        <f t="shared" si="14"/>
        <v>0</v>
      </c>
      <c r="BS14" s="42">
        <f t="shared" si="15"/>
        <v>0</v>
      </c>
      <c r="BT14" s="42">
        <f t="shared" si="16"/>
        <v>0</v>
      </c>
      <c r="BU14" s="71"/>
      <c r="BV14" s="42">
        <f t="shared" si="17"/>
        <v>0</v>
      </c>
      <c r="BW14" s="42">
        <f t="shared" si="18"/>
        <v>0</v>
      </c>
      <c r="BX14" s="42">
        <f t="shared" si="19"/>
        <v>0</v>
      </c>
      <c r="BY14" s="42">
        <f t="shared" si="20"/>
        <v>0</v>
      </c>
      <c r="BZ14" s="71"/>
      <c r="CB14" s="42" t="str">
        <f>'Team Grid'!BC14</f>
        <v/>
      </c>
      <c r="CC14" s="42" t="str">
        <f>'Team Grid'!BD14</f>
        <v/>
      </c>
      <c r="CD14" s="42" t="str">
        <f>'Team Grid'!BE14</f>
        <v/>
      </c>
      <c r="CE14" s="42" t="str">
        <f>'Team Grid'!BF14</f>
        <v/>
      </c>
      <c r="CF14" s="42" t="str">
        <f>'Team Grid'!BG14</f>
        <v/>
      </c>
      <c r="CG14" s="42" t="str">
        <f>'Team Grid'!BH14</f>
        <v/>
      </c>
      <c r="CH14" s="42" t="str">
        <f>'Team Grid'!BI14</f>
        <v/>
      </c>
      <c r="CI14" s="42" t="str">
        <f>'Team Grid'!BJ14</f>
        <v/>
      </c>
      <c r="CJ14" s="42" t="str">
        <f>'Team Grid'!BK14</f>
        <v/>
      </c>
      <c r="CK14" s="42" t="str">
        <f>'Team Grid'!BL14</f>
        <v/>
      </c>
      <c r="CL14" s="42" t="str">
        <f>'Team Grid'!BM14</f>
        <v/>
      </c>
      <c r="CM14" s="42" t="str">
        <f>'Team Grid'!BN14</f>
        <v/>
      </c>
      <c r="CN14" s="42" t="str">
        <f>'Team Grid'!BO14</f>
        <v/>
      </c>
      <c r="CO14" s="42" t="str">
        <f>'Team Grid'!BP14</f>
        <v/>
      </c>
      <c r="CP14" s="42" t="str">
        <f>'Team Grid'!BQ14</f>
        <v/>
      </c>
      <c r="CQ14" s="42" t="str">
        <f>'Team Grid'!BR14</f>
        <v/>
      </c>
      <c r="CR14" s="42" t="str">
        <f>'Team Grid'!BS14</f>
        <v/>
      </c>
      <c r="CS14" s="42" t="str">
        <f>'Team Grid'!BT14</f>
        <v/>
      </c>
      <c r="CT14" s="42" t="str">
        <f>'Team Grid'!BU14</f>
        <v/>
      </c>
      <c r="CU14" s="42" t="str">
        <f>'Team Grid'!BV14</f>
        <v/>
      </c>
      <c r="CV14" s="42" t="str">
        <f>'Team Grid'!BW14</f>
        <v/>
      </c>
      <c r="CW14" s="42" t="str">
        <f>'Team Grid'!BX14</f>
        <v/>
      </c>
      <c r="CX14" s="42" t="str">
        <f>'Team Grid'!BY14</f>
        <v/>
      </c>
      <c r="CY14" s="42" t="str">
        <f>'Team Grid'!BZ14</f>
        <v/>
      </c>
      <c r="CZ14" s="42" t="str">
        <f>'Team Grid'!CA14</f>
        <v/>
      </c>
      <c r="DA14" s="42" t="str">
        <f>'Team Grid'!CB14</f>
        <v/>
      </c>
      <c r="DB14" s="42" t="str">
        <f>'Team Grid'!CC14</f>
        <v/>
      </c>
      <c r="DC14" s="42" t="str">
        <f>'Team Grid'!CD14</f>
        <v/>
      </c>
      <c r="DD14" s="42" t="str">
        <f>'Team Grid'!CE14</f>
        <v/>
      </c>
      <c r="DE14" s="42" t="str">
        <f>'Team Grid'!CF14</f>
        <v/>
      </c>
      <c r="DF14" s="42" t="str">
        <f>'Team Grid'!CG14</f>
        <v/>
      </c>
      <c r="DG14" s="42" t="str">
        <f>'Team Grid'!CH14</f>
        <v/>
      </c>
      <c r="DH14" s="42" t="str">
        <f>'Team Grid'!CI14</f>
        <v/>
      </c>
      <c r="DI14" s="42" t="str">
        <f>'Team Grid'!CJ14</f>
        <v/>
      </c>
    </row>
    <row r="15" spans="1:119" x14ac:dyDescent="0.45">
      <c r="A15" s="66"/>
      <c r="T15" s="65"/>
      <c r="Y15" s="52">
        <v>2</v>
      </c>
      <c r="Z15" s="52" t="s">
        <v>28</v>
      </c>
      <c r="AA15" s="52" t="s">
        <v>43</v>
      </c>
      <c r="AB15" s="52" t="e">
        <f t="shared" si="22"/>
        <v>#N/A</v>
      </c>
      <c r="AC15" s="52">
        <f>IF($AA15=AC$3,VLOOKUP($D$4&amp;$Z15,Data_Table_1[[Full Name Theme Conc]:[Theme Ranking]],8,0),0)</f>
        <v>0</v>
      </c>
      <c r="AD15" s="52" t="e">
        <f>IF($AA15=AD$3,VLOOKUP($D$4&amp;$Z15,Data_Table_1[[Full Name Theme Conc]:[Theme Ranking]],8,0),0)</f>
        <v>#N/A</v>
      </c>
      <c r="AE15" s="52">
        <f>IF($AA15=AE$3,VLOOKUP($D$4&amp;$Z15,Data_Table_1[[Full Name Theme Conc]:[Theme Ranking]],8,0),0)</f>
        <v>0</v>
      </c>
      <c r="AF15" s="52">
        <f>IF($AA15=AF$3,VLOOKUP($D$4&amp;$Z15,Data_Table_1[[Full Name Theme Conc]:[Theme Ranking]],8,0),0)</f>
        <v>0</v>
      </c>
      <c r="AH15" s="52">
        <v>2</v>
      </c>
      <c r="AI15" s="52" t="s">
        <v>28</v>
      </c>
      <c r="AJ15" s="52" t="s">
        <v>43</v>
      </c>
      <c r="AK15" s="52" t="e">
        <f t="shared" si="1"/>
        <v>#N/A</v>
      </c>
      <c r="AL15" s="52">
        <f>IF($AJ15=AL$3,VLOOKUP($D$5&amp;$AI15,Data_Table_1[[Full Name Theme Conc]:[Theme Ranking]],8,0),0)</f>
        <v>0</v>
      </c>
      <c r="AM15" s="52" t="e">
        <f>IF($AJ15=AM$3,VLOOKUP($D$5&amp;$AI15,Data_Table_1[[Full Name Theme Conc]:[Theme Ranking]],8,0),0)</f>
        <v>#N/A</v>
      </c>
      <c r="AN15" s="52">
        <f>IF($AJ15=AN$3,VLOOKUP($D$5&amp;$AI15,Data_Table_1[[Full Name Theme Conc]:[Theme Ranking]],8,0),0)</f>
        <v>0</v>
      </c>
      <c r="AO15" s="52">
        <f>IF($AJ15=AO$3,VLOOKUP($D$5&amp;$AI15,Data_Table_1[[Full Name Theme Conc]:[Theme Ranking]],8,0),0)</f>
        <v>0</v>
      </c>
      <c r="AW15" s="52" t="s">
        <v>28</v>
      </c>
      <c r="AX15" s="52" t="s">
        <v>43</v>
      </c>
      <c r="AY15" s="52" t="e">
        <f t="shared" si="2"/>
        <v>#N/A</v>
      </c>
      <c r="AZ15" s="52">
        <f t="shared" si="6"/>
        <v>0</v>
      </c>
      <c r="BA15" s="52" t="e">
        <f t="shared" si="3"/>
        <v>#N/A</v>
      </c>
      <c r="BB15" s="52">
        <f t="shared" si="4"/>
        <v>0</v>
      </c>
      <c r="BC15" s="52">
        <f t="shared" si="5"/>
        <v>0</v>
      </c>
      <c r="BE15" s="52" t="str">
        <v>Competition</v>
      </c>
      <c r="BF15" s="52" t="str">
        <v>Influencing</v>
      </c>
      <c r="BG15" s="52" t="e">
        <v>#N/A</v>
      </c>
      <c r="BH15" s="52">
        <v>0</v>
      </c>
      <c r="BI15" s="52" t="e">
        <v>#N/A</v>
      </c>
      <c r="BJ15" s="52">
        <v>0</v>
      </c>
      <c r="BK15" s="52">
        <v>0</v>
      </c>
      <c r="BN15" s="5" t="e">
        <f>VLOOKUP($BO$8,Theme_Ranges[],2,0)</f>
        <v>#N/A</v>
      </c>
      <c r="BO15" s="5" t="e">
        <f>VLOOKUP($BO$8,Theme_Ranges[],3,0)</f>
        <v>#N/A</v>
      </c>
      <c r="BP15" s="42">
        <f>'Team Grid'!AW15</f>
        <v>0</v>
      </c>
      <c r="BQ15" s="42">
        <f t="shared" si="13"/>
        <v>0</v>
      </c>
      <c r="BR15" s="42">
        <f t="shared" si="14"/>
        <v>0</v>
      </c>
      <c r="BS15" s="42">
        <f t="shared" si="15"/>
        <v>0</v>
      </c>
      <c r="BT15" s="42">
        <f t="shared" si="16"/>
        <v>0</v>
      </c>
      <c r="BU15" s="71"/>
      <c r="BV15" s="42">
        <f t="shared" si="17"/>
        <v>0</v>
      </c>
      <c r="BW15" s="42">
        <f t="shared" si="18"/>
        <v>0</v>
      </c>
      <c r="BX15" s="42">
        <f t="shared" si="19"/>
        <v>0</v>
      </c>
      <c r="BY15" s="42">
        <f t="shared" si="20"/>
        <v>0</v>
      </c>
      <c r="BZ15" s="71"/>
      <c r="CB15" s="42" t="str">
        <f>'Team Grid'!BC15</f>
        <v/>
      </c>
      <c r="CC15" s="42" t="str">
        <f>'Team Grid'!BD15</f>
        <v/>
      </c>
      <c r="CD15" s="42" t="str">
        <f>'Team Grid'!BE15</f>
        <v/>
      </c>
      <c r="CE15" s="42" t="str">
        <f>'Team Grid'!BF15</f>
        <v/>
      </c>
      <c r="CF15" s="42" t="str">
        <f>'Team Grid'!BG15</f>
        <v/>
      </c>
      <c r="CG15" s="42" t="str">
        <f>'Team Grid'!BH15</f>
        <v/>
      </c>
      <c r="CH15" s="42" t="str">
        <f>'Team Grid'!BI15</f>
        <v/>
      </c>
      <c r="CI15" s="42" t="str">
        <f>'Team Grid'!BJ15</f>
        <v/>
      </c>
      <c r="CJ15" s="42" t="str">
        <f>'Team Grid'!BK15</f>
        <v/>
      </c>
      <c r="CK15" s="42" t="str">
        <f>'Team Grid'!BL15</f>
        <v/>
      </c>
      <c r="CL15" s="42" t="str">
        <f>'Team Grid'!BM15</f>
        <v/>
      </c>
      <c r="CM15" s="42" t="str">
        <f>'Team Grid'!BN15</f>
        <v/>
      </c>
      <c r="CN15" s="42" t="str">
        <f>'Team Grid'!BO15</f>
        <v/>
      </c>
      <c r="CO15" s="42" t="str">
        <f>'Team Grid'!BP15</f>
        <v/>
      </c>
      <c r="CP15" s="42" t="str">
        <f>'Team Grid'!BQ15</f>
        <v/>
      </c>
      <c r="CQ15" s="42" t="str">
        <f>'Team Grid'!BR15</f>
        <v/>
      </c>
      <c r="CR15" s="42" t="str">
        <f>'Team Grid'!BS15</f>
        <v/>
      </c>
      <c r="CS15" s="42" t="str">
        <f>'Team Grid'!BT15</f>
        <v/>
      </c>
      <c r="CT15" s="42" t="str">
        <f>'Team Grid'!BU15</f>
        <v/>
      </c>
      <c r="CU15" s="42" t="str">
        <f>'Team Grid'!BV15</f>
        <v/>
      </c>
      <c r="CV15" s="42" t="str">
        <f>'Team Grid'!BW15</f>
        <v/>
      </c>
      <c r="CW15" s="42" t="str">
        <f>'Team Grid'!BX15</f>
        <v/>
      </c>
      <c r="CX15" s="42" t="str">
        <f>'Team Grid'!BY15</f>
        <v/>
      </c>
      <c r="CY15" s="42" t="str">
        <f>'Team Grid'!BZ15</f>
        <v/>
      </c>
      <c r="CZ15" s="42" t="str">
        <f>'Team Grid'!CA15</f>
        <v/>
      </c>
      <c r="DA15" s="42" t="str">
        <f>'Team Grid'!CB15</f>
        <v/>
      </c>
      <c r="DB15" s="42" t="str">
        <f>'Team Grid'!CC15</f>
        <v/>
      </c>
      <c r="DC15" s="42" t="str">
        <f>'Team Grid'!CD15</f>
        <v/>
      </c>
      <c r="DD15" s="42" t="str">
        <f>'Team Grid'!CE15</f>
        <v/>
      </c>
      <c r="DE15" s="42" t="str">
        <f>'Team Grid'!CF15</f>
        <v/>
      </c>
      <c r="DF15" s="42" t="str">
        <f>'Team Grid'!CG15</f>
        <v/>
      </c>
      <c r="DG15" s="42" t="str">
        <f>'Team Grid'!CH15</f>
        <v/>
      </c>
      <c r="DH15" s="42" t="str">
        <f>'Team Grid'!CI15</f>
        <v/>
      </c>
      <c r="DI15" s="42" t="str">
        <f>'Team Grid'!CJ15</f>
        <v/>
      </c>
    </row>
    <row r="16" spans="1:119" x14ac:dyDescent="0.45">
      <c r="A16" s="66"/>
      <c r="T16" s="65"/>
      <c r="Y16" s="52">
        <v>2</v>
      </c>
      <c r="Z16" s="52" t="s">
        <v>15</v>
      </c>
      <c r="AA16" s="52" t="s">
        <v>43</v>
      </c>
      <c r="AB16" s="52" t="e">
        <f t="shared" si="22"/>
        <v>#N/A</v>
      </c>
      <c r="AC16" s="52">
        <f>IF($AA16=AC$3,VLOOKUP($D$4&amp;$Z16,Data_Table_1[[Full Name Theme Conc]:[Theme Ranking]],8,0),0)</f>
        <v>0</v>
      </c>
      <c r="AD16" s="52" t="e">
        <f>IF($AA16=AD$3,VLOOKUP($D$4&amp;$Z16,Data_Table_1[[Full Name Theme Conc]:[Theme Ranking]],8,0),0)</f>
        <v>#N/A</v>
      </c>
      <c r="AE16" s="52">
        <f>IF($AA16=AE$3,VLOOKUP($D$4&amp;$Z16,Data_Table_1[[Full Name Theme Conc]:[Theme Ranking]],8,0),0)</f>
        <v>0</v>
      </c>
      <c r="AF16" s="52">
        <f>IF($AA16=AF$3,VLOOKUP($D$4&amp;$Z16,Data_Table_1[[Full Name Theme Conc]:[Theme Ranking]],8,0),0)</f>
        <v>0</v>
      </c>
      <c r="AH16" s="52">
        <v>2</v>
      </c>
      <c r="AI16" s="52" t="s">
        <v>15</v>
      </c>
      <c r="AJ16" s="52" t="s">
        <v>43</v>
      </c>
      <c r="AK16" s="52" t="e">
        <f t="shared" si="1"/>
        <v>#N/A</v>
      </c>
      <c r="AL16" s="52">
        <f>IF($AJ16=AL$3,VLOOKUP($D$5&amp;$AI16,Data_Table_1[[Full Name Theme Conc]:[Theme Ranking]],8,0),0)</f>
        <v>0</v>
      </c>
      <c r="AM16" s="52" t="e">
        <f>IF($AJ16=AM$3,VLOOKUP($D$5&amp;$AI16,Data_Table_1[[Full Name Theme Conc]:[Theme Ranking]],8,0),0)</f>
        <v>#N/A</v>
      </c>
      <c r="AN16" s="52">
        <f>IF($AJ16=AN$3,VLOOKUP($D$5&amp;$AI16,Data_Table_1[[Full Name Theme Conc]:[Theme Ranking]],8,0),0)</f>
        <v>0</v>
      </c>
      <c r="AO16" s="52">
        <f>IF($AJ16=AO$3,VLOOKUP($D$5&amp;$AI16,Data_Table_1[[Full Name Theme Conc]:[Theme Ranking]],8,0),0)</f>
        <v>0</v>
      </c>
      <c r="AW16" s="52" t="s">
        <v>15</v>
      </c>
      <c r="AX16" s="52" t="s">
        <v>43</v>
      </c>
      <c r="AY16" s="52" t="e">
        <f t="shared" si="2"/>
        <v>#N/A</v>
      </c>
      <c r="AZ16" s="52">
        <f t="shared" si="6"/>
        <v>0</v>
      </c>
      <c r="BA16" s="52" t="e">
        <f t="shared" si="3"/>
        <v>#N/A</v>
      </c>
      <c r="BB16" s="52">
        <f t="shared" si="4"/>
        <v>0</v>
      </c>
      <c r="BC16" s="52">
        <f t="shared" si="5"/>
        <v>0</v>
      </c>
      <c r="BE16" s="52" t="str">
        <v>Maximizer</v>
      </c>
      <c r="BF16" s="52" t="str">
        <v>Influencing</v>
      </c>
      <c r="BG16" s="52" t="e">
        <v>#N/A</v>
      </c>
      <c r="BH16" s="52">
        <v>0</v>
      </c>
      <c r="BI16" s="52" t="e">
        <v>#N/A</v>
      </c>
      <c r="BJ16" s="52">
        <v>0</v>
      </c>
      <c r="BK16" s="52">
        <v>0</v>
      </c>
      <c r="BN16" s="5" t="e">
        <f>VLOOKUP($BO$8,Theme_Ranges[],2,0)</f>
        <v>#N/A</v>
      </c>
      <c r="BO16" s="5" t="e">
        <f>VLOOKUP($BO$8,Theme_Ranges[],3,0)</f>
        <v>#N/A</v>
      </c>
      <c r="BP16" s="42">
        <f>'Team Grid'!AW16</f>
        <v>0</v>
      </c>
      <c r="BQ16" s="42">
        <f t="shared" si="13"/>
        <v>0</v>
      </c>
      <c r="BR16" s="42">
        <f t="shared" si="14"/>
        <v>0</v>
      </c>
      <c r="BS16" s="42">
        <f t="shared" si="15"/>
        <v>0</v>
      </c>
      <c r="BT16" s="42">
        <f t="shared" si="16"/>
        <v>0</v>
      </c>
      <c r="BU16" s="71"/>
      <c r="BV16" s="42">
        <f t="shared" si="17"/>
        <v>0</v>
      </c>
      <c r="BW16" s="42">
        <f t="shared" si="18"/>
        <v>0</v>
      </c>
      <c r="BX16" s="42">
        <f t="shared" si="19"/>
        <v>0</v>
      </c>
      <c r="BY16" s="42">
        <f t="shared" si="20"/>
        <v>0</v>
      </c>
      <c r="BZ16" s="71"/>
      <c r="CB16" s="42" t="str">
        <f>'Team Grid'!BC16</f>
        <v/>
      </c>
      <c r="CC16" s="42" t="str">
        <f>'Team Grid'!BD16</f>
        <v/>
      </c>
      <c r="CD16" s="42" t="str">
        <f>'Team Grid'!BE16</f>
        <v/>
      </c>
      <c r="CE16" s="42" t="str">
        <f>'Team Grid'!BF16</f>
        <v/>
      </c>
      <c r="CF16" s="42" t="str">
        <f>'Team Grid'!BG16</f>
        <v/>
      </c>
      <c r="CG16" s="42" t="str">
        <f>'Team Grid'!BH16</f>
        <v/>
      </c>
      <c r="CH16" s="42" t="str">
        <f>'Team Grid'!BI16</f>
        <v/>
      </c>
      <c r="CI16" s="42" t="str">
        <f>'Team Grid'!BJ16</f>
        <v/>
      </c>
      <c r="CJ16" s="42" t="str">
        <f>'Team Grid'!BK16</f>
        <v/>
      </c>
      <c r="CK16" s="42" t="str">
        <f>'Team Grid'!BL16</f>
        <v/>
      </c>
      <c r="CL16" s="42" t="str">
        <f>'Team Grid'!BM16</f>
        <v/>
      </c>
      <c r="CM16" s="42" t="str">
        <f>'Team Grid'!BN16</f>
        <v/>
      </c>
      <c r="CN16" s="42" t="str">
        <f>'Team Grid'!BO16</f>
        <v/>
      </c>
      <c r="CO16" s="42" t="str">
        <f>'Team Grid'!BP16</f>
        <v/>
      </c>
      <c r="CP16" s="42" t="str">
        <f>'Team Grid'!BQ16</f>
        <v/>
      </c>
      <c r="CQ16" s="42" t="str">
        <f>'Team Grid'!BR16</f>
        <v/>
      </c>
      <c r="CR16" s="42" t="str">
        <f>'Team Grid'!BS16</f>
        <v/>
      </c>
      <c r="CS16" s="42" t="str">
        <f>'Team Grid'!BT16</f>
        <v/>
      </c>
      <c r="CT16" s="42" t="str">
        <f>'Team Grid'!BU16</f>
        <v/>
      </c>
      <c r="CU16" s="42" t="str">
        <f>'Team Grid'!BV16</f>
        <v/>
      </c>
      <c r="CV16" s="42" t="str">
        <f>'Team Grid'!BW16</f>
        <v/>
      </c>
      <c r="CW16" s="42" t="str">
        <f>'Team Grid'!BX16</f>
        <v/>
      </c>
      <c r="CX16" s="42" t="str">
        <f>'Team Grid'!BY16</f>
        <v/>
      </c>
      <c r="CY16" s="42" t="str">
        <f>'Team Grid'!BZ16</f>
        <v/>
      </c>
      <c r="CZ16" s="42" t="str">
        <f>'Team Grid'!CA16</f>
        <v/>
      </c>
      <c r="DA16" s="42" t="str">
        <f>'Team Grid'!CB16</f>
        <v/>
      </c>
      <c r="DB16" s="42" t="str">
        <f>'Team Grid'!CC16</f>
        <v/>
      </c>
      <c r="DC16" s="42" t="str">
        <f>'Team Grid'!CD16</f>
        <v/>
      </c>
      <c r="DD16" s="42" t="str">
        <f>'Team Grid'!CE16</f>
        <v/>
      </c>
      <c r="DE16" s="42" t="str">
        <f>'Team Grid'!CF16</f>
        <v/>
      </c>
      <c r="DF16" s="42" t="str">
        <f>'Team Grid'!CG16</f>
        <v/>
      </c>
      <c r="DG16" s="42" t="str">
        <f>'Team Grid'!CH16</f>
        <v/>
      </c>
      <c r="DH16" s="42" t="str">
        <f>'Team Grid'!CI16</f>
        <v/>
      </c>
      <c r="DI16" s="42" t="str">
        <f>'Team Grid'!CJ16</f>
        <v/>
      </c>
    </row>
    <row r="17" spans="1:113" x14ac:dyDescent="0.45">
      <c r="A17" s="66"/>
      <c r="T17" s="65"/>
      <c r="Y17" s="52">
        <v>2</v>
      </c>
      <c r="Z17" s="52" t="s">
        <v>14</v>
      </c>
      <c r="AA17" s="52" t="s">
        <v>43</v>
      </c>
      <c r="AB17" s="52" t="e">
        <f t="shared" si="22"/>
        <v>#N/A</v>
      </c>
      <c r="AC17" s="52">
        <f>IF($AA17=AC$3,VLOOKUP($D$4&amp;$Z17,Data_Table_1[[Full Name Theme Conc]:[Theme Ranking]],8,0),0)</f>
        <v>0</v>
      </c>
      <c r="AD17" s="52" t="e">
        <f>IF($AA17=AD$3,VLOOKUP($D$4&amp;$Z17,Data_Table_1[[Full Name Theme Conc]:[Theme Ranking]],8,0),0)</f>
        <v>#N/A</v>
      </c>
      <c r="AE17" s="52">
        <f>IF($AA17=AE$3,VLOOKUP($D$4&amp;$Z17,Data_Table_1[[Full Name Theme Conc]:[Theme Ranking]],8,0),0)</f>
        <v>0</v>
      </c>
      <c r="AF17" s="52">
        <f>IF($AA17=AF$3,VLOOKUP($D$4&amp;$Z17,Data_Table_1[[Full Name Theme Conc]:[Theme Ranking]],8,0),0)</f>
        <v>0</v>
      </c>
      <c r="AH17" s="52">
        <v>2</v>
      </c>
      <c r="AI17" s="52" t="s">
        <v>14</v>
      </c>
      <c r="AJ17" s="52" t="s">
        <v>43</v>
      </c>
      <c r="AK17" s="52" t="e">
        <f t="shared" si="1"/>
        <v>#N/A</v>
      </c>
      <c r="AL17" s="52">
        <f>IF($AJ17=AL$3,VLOOKUP($D$5&amp;$AI17,Data_Table_1[[Full Name Theme Conc]:[Theme Ranking]],8,0),0)</f>
        <v>0</v>
      </c>
      <c r="AM17" s="52" t="e">
        <f>IF($AJ17=AM$3,VLOOKUP($D$5&amp;$AI17,Data_Table_1[[Full Name Theme Conc]:[Theme Ranking]],8,0),0)</f>
        <v>#N/A</v>
      </c>
      <c r="AN17" s="52">
        <f>IF($AJ17=AN$3,VLOOKUP($D$5&amp;$AI17,Data_Table_1[[Full Name Theme Conc]:[Theme Ranking]],8,0),0)</f>
        <v>0</v>
      </c>
      <c r="AO17" s="52">
        <f>IF($AJ17=AO$3,VLOOKUP($D$5&amp;$AI17,Data_Table_1[[Full Name Theme Conc]:[Theme Ranking]],8,0),0)</f>
        <v>0</v>
      </c>
      <c r="AW17" s="52" t="s">
        <v>14</v>
      </c>
      <c r="AX17" s="52" t="s">
        <v>43</v>
      </c>
      <c r="AY17" s="52" t="e">
        <f t="shared" si="2"/>
        <v>#N/A</v>
      </c>
      <c r="AZ17" s="52">
        <f t="shared" si="6"/>
        <v>0</v>
      </c>
      <c r="BA17" s="52" t="e">
        <f t="shared" si="3"/>
        <v>#N/A</v>
      </c>
      <c r="BB17" s="52">
        <f t="shared" si="4"/>
        <v>0</v>
      </c>
      <c r="BC17" s="52">
        <f t="shared" si="5"/>
        <v>0</v>
      </c>
      <c r="BE17" s="52" t="str">
        <v>Self-Assurance</v>
      </c>
      <c r="BF17" s="52" t="str">
        <v>Influencing</v>
      </c>
      <c r="BG17" s="52" t="e">
        <v>#N/A</v>
      </c>
      <c r="BH17" s="52">
        <v>0</v>
      </c>
      <c r="BI17" s="52" t="e">
        <v>#N/A</v>
      </c>
      <c r="BJ17" s="52">
        <v>0</v>
      </c>
      <c r="BK17" s="52">
        <v>0</v>
      </c>
      <c r="BN17" s="5" t="e">
        <f>VLOOKUP($BO$8,Theme_Ranges[],2,0)</f>
        <v>#N/A</v>
      </c>
      <c r="BO17" s="5" t="e">
        <f>VLOOKUP($BO$8,Theme_Ranges[],3,0)</f>
        <v>#N/A</v>
      </c>
      <c r="BP17" s="42">
        <f>'Team Grid'!AW17</f>
        <v>0</v>
      </c>
      <c r="BQ17" s="42">
        <f t="shared" si="13"/>
        <v>0</v>
      </c>
      <c r="BR17" s="42">
        <f t="shared" si="14"/>
        <v>0</v>
      </c>
      <c r="BS17" s="42">
        <f t="shared" si="15"/>
        <v>0</v>
      </c>
      <c r="BT17" s="42">
        <f t="shared" si="16"/>
        <v>0</v>
      </c>
      <c r="BU17" s="71"/>
      <c r="BV17" s="42">
        <f t="shared" si="17"/>
        <v>0</v>
      </c>
      <c r="BW17" s="42">
        <f t="shared" si="18"/>
        <v>0</v>
      </c>
      <c r="BX17" s="42">
        <f t="shared" si="19"/>
        <v>0</v>
      </c>
      <c r="BY17" s="42">
        <f t="shared" si="20"/>
        <v>0</v>
      </c>
      <c r="BZ17" s="71"/>
      <c r="CB17" s="42" t="str">
        <f>'Team Grid'!BC17</f>
        <v/>
      </c>
      <c r="CC17" s="42" t="str">
        <f>'Team Grid'!BD17</f>
        <v/>
      </c>
      <c r="CD17" s="42" t="str">
        <f>'Team Grid'!BE17</f>
        <v/>
      </c>
      <c r="CE17" s="42" t="str">
        <f>'Team Grid'!BF17</f>
        <v/>
      </c>
      <c r="CF17" s="42" t="str">
        <f>'Team Grid'!BG17</f>
        <v/>
      </c>
      <c r="CG17" s="42" t="str">
        <f>'Team Grid'!BH17</f>
        <v/>
      </c>
      <c r="CH17" s="42" t="str">
        <f>'Team Grid'!BI17</f>
        <v/>
      </c>
      <c r="CI17" s="42" t="str">
        <f>'Team Grid'!BJ17</f>
        <v/>
      </c>
      <c r="CJ17" s="42" t="str">
        <f>'Team Grid'!BK17</f>
        <v/>
      </c>
      <c r="CK17" s="42" t="str">
        <f>'Team Grid'!BL17</f>
        <v/>
      </c>
      <c r="CL17" s="42" t="str">
        <f>'Team Grid'!BM17</f>
        <v/>
      </c>
      <c r="CM17" s="42" t="str">
        <f>'Team Grid'!BN17</f>
        <v/>
      </c>
      <c r="CN17" s="42" t="str">
        <f>'Team Grid'!BO17</f>
        <v/>
      </c>
      <c r="CO17" s="42" t="str">
        <f>'Team Grid'!BP17</f>
        <v/>
      </c>
      <c r="CP17" s="42" t="str">
        <f>'Team Grid'!BQ17</f>
        <v/>
      </c>
      <c r="CQ17" s="42" t="str">
        <f>'Team Grid'!BR17</f>
        <v/>
      </c>
      <c r="CR17" s="42" t="str">
        <f>'Team Grid'!BS17</f>
        <v/>
      </c>
      <c r="CS17" s="42" t="str">
        <f>'Team Grid'!BT17</f>
        <v/>
      </c>
      <c r="CT17" s="42" t="str">
        <f>'Team Grid'!BU17</f>
        <v/>
      </c>
      <c r="CU17" s="42" t="str">
        <f>'Team Grid'!BV17</f>
        <v/>
      </c>
      <c r="CV17" s="42" t="str">
        <f>'Team Grid'!BW17</f>
        <v/>
      </c>
      <c r="CW17" s="42" t="str">
        <f>'Team Grid'!BX17</f>
        <v/>
      </c>
      <c r="CX17" s="42" t="str">
        <f>'Team Grid'!BY17</f>
        <v/>
      </c>
      <c r="CY17" s="42" t="str">
        <f>'Team Grid'!BZ17</f>
        <v/>
      </c>
      <c r="CZ17" s="42" t="str">
        <f>'Team Grid'!CA17</f>
        <v/>
      </c>
      <c r="DA17" s="42" t="str">
        <f>'Team Grid'!CB17</f>
        <v/>
      </c>
      <c r="DB17" s="42" t="str">
        <f>'Team Grid'!CC17</f>
        <v/>
      </c>
      <c r="DC17" s="42" t="str">
        <f>'Team Grid'!CD17</f>
        <v/>
      </c>
      <c r="DD17" s="42" t="str">
        <f>'Team Grid'!CE17</f>
        <v/>
      </c>
      <c r="DE17" s="42" t="str">
        <f>'Team Grid'!CF17</f>
        <v/>
      </c>
      <c r="DF17" s="42" t="str">
        <f>'Team Grid'!CG17</f>
        <v/>
      </c>
      <c r="DG17" s="42" t="str">
        <f>'Team Grid'!CH17</f>
        <v/>
      </c>
      <c r="DH17" s="42" t="str">
        <f>'Team Grid'!CI17</f>
        <v/>
      </c>
      <c r="DI17" s="42" t="str">
        <f>'Team Grid'!CJ17</f>
        <v/>
      </c>
    </row>
    <row r="18" spans="1:113" x14ac:dyDescent="0.45">
      <c r="A18" s="66"/>
      <c r="T18" s="65"/>
      <c r="Y18" s="52">
        <v>2</v>
      </c>
      <c r="Z18" s="52" t="s">
        <v>35</v>
      </c>
      <c r="AA18" s="52" t="s">
        <v>43</v>
      </c>
      <c r="AB18" s="52" t="e">
        <f t="shared" si="22"/>
        <v>#N/A</v>
      </c>
      <c r="AC18" s="52">
        <f>IF($AA18=AC$3,VLOOKUP($D$4&amp;$Z18,Data_Table_1[[Full Name Theme Conc]:[Theme Ranking]],8,0),0)</f>
        <v>0</v>
      </c>
      <c r="AD18" s="52" t="e">
        <f>IF($AA18=AD$3,VLOOKUP($D$4&amp;$Z18,Data_Table_1[[Full Name Theme Conc]:[Theme Ranking]],8,0),0)</f>
        <v>#N/A</v>
      </c>
      <c r="AE18" s="52">
        <f>IF($AA18=AE$3,VLOOKUP($D$4&amp;$Z18,Data_Table_1[[Full Name Theme Conc]:[Theme Ranking]],8,0),0)</f>
        <v>0</v>
      </c>
      <c r="AF18" s="52">
        <f>IF($AA18=AF$3,VLOOKUP($D$4&amp;$Z18,Data_Table_1[[Full Name Theme Conc]:[Theme Ranking]],8,0),0)</f>
        <v>0</v>
      </c>
      <c r="AH18" s="52">
        <v>2</v>
      </c>
      <c r="AI18" s="52" t="s">
        <v>35</v>
      </c>
      <c r="AJ18" s="52" t="s">
        <v>43</v>
      </c>
      <c r="AK18" s="52" t="e">
        <f t="shared" si="1"/>
        <v>#N/A</v>
      </c>
      <c r="AL18" s="52">
        <f>IF($AJ18=AL$3,VLOOKUP($D$5&amp;$AI18,Data_Table_1[[Full Name Theme Conc]:[Theme Ranking]],8,0),0)</f>
        <v>0</v>
      </c>
      <c r="AM18" s="52" t="e">
        <f>IF($AJ18=AM$3,VLOOKUP($D$5&amp;$AI18,Data_Table_1[[Full Name Theme Conc]:[Theme Ranking]],8,0),0)</f>
        <v>#N/A</v>
      </c>
      <c r="AN18" s="52">
        <f>IF($AJ18=AN$3,VLOOKUP($D$5&amp;$AI18,Data_Table_1[[Full Name Theme Conc]:[Theme Ranking]],8,0),0)</f>
        <v>0</v>
      </c>
      <c r="AO18" s="52">
        <f>IF($AJ18=AO$3,VLOOKUP($D$5&amp;$AI18,Data_Table_1[[Full Name Theme Conc]:[Theme Ranking]],8,0),0)</f>
        <v>0</v>
      </c>
      <c r="AW18" s="52" t="s">
        <v>35</v>
      </c>
      <c r="AX18" s="52" t="s">
        <v>43</v>
      </c>
      <c r="AY18" s="52" t="e">
        <f t="shared" si="2"/>
        <v>#N/A</v>
      </c>
      <c r="AZ18" s="52">
        <f t="shared" si="6"/>
        <v>0</v>
      </c>
      <c r="BA18" s="52" t="e">
        <f t="shared" si="3"/>
        <v>#N/A</v>
      </c>
      <c r="BB18" s="52">
        <f t="shared" si="4"/>
        <v>0</v>
      </c>
      <c r="BC18" s="52">
        <f t="shared" si="5"/>
        <v>0</v>
      </c>
      <c r="BE18" s="52" t="str">
        <v>Significance</v>
      </c>
      <c r="BF18" s="52" t="str">
        <v>Influencing</v>
      </c>
      <c r="BG18" s="52" t="e">
        <v>#N/A</v>
      </c>
      <c r="BH18" s="52">
        <v>0</v>
      </c>
      <c r="BI18" s="52" t="e">
        <v>#N/A</v>
      </c>
      <c r="BJ18" s="52">
        <v>0</v>
      </c>
      <c r="BK18" s="52">
        <v>0</v>
      </c>
      <c r="BN18" s="5" t="e">
        <f>VLOOKUP($BO$8,Theme_Ranges[],2,0)</f>
        <v>#N/A</v>
      </c>
      <c r="BO18" s="5" t="e">
        <f>VLOOKUP($BO$8,Theme_Ranges[],3,0)</f>
        <v>#N/A</v>
      </c>
      <c r="BP18" s="42">
        <f>'Team Grid'!AW18</f>
        <v>0</v>
      </c>
      <c r="BQ18" s="42">
        <f t="shared" si="13"/>
        <v>0</v>
      </c>
      <c r="BR18" s="42">
        <f t="shared" si="14"/>
        <v>0</v>
      </c>
      <c r="BS18" s="42">
        <f t="shared" si="15"/>
        <v>0</v>
      </c>
      <c r="BT18" s="42">
        <f t="shared" si="16"/>
        <v>0</v>
      </c>
      <c r="BU18" s="71"/>
      <c r="BV18" s="42">
        <f t="shared" si="17"/>
        <v>0</v>
      </c>
      <c r="BW18" s="42">
        <f t="shared" si="18"/>
        <v>0</v>
      </c>
      <c r="BX18" s="42">
        <f t="shared" si="19"/>
        <v>0</v>
      </c>
      <c r="BY18" s="42">
        <f t="shared" si="20"/>
        <v>0</v>
      </c>
      <c r="BZ18" s="71"/>
      <c r="CB18" s="42" t="str">
        <f>'Team Grid'!BC18</f>
        <v/>
      </c>
      <c r="CC18" s="42" t="str">
        <f>'Team Grid'!BD18</f>
        <v/>
      </c>
      <c r="CD18" s="42" t="str">
        <f>'Team Grid'!BE18</f>
        <v/>
      </c>
      <c r="CE18" s="42" t="str">
        <f>'Team Grid'!BF18</f>
        <v/>
      </c>
      <c r="CF18" s="42" t="str">
        <f>'Team Grid'!BG18</f>
        <v/>
      </c>
      <c r="CG18" s="42" t="str">
        <f>'Team Grid'!BH18</f>
        <v/>
      </c>
      <c r="CH18" s="42" t="str">
        <f>'Team Grid'!BI18</f>
        <v/>
      </c>
      <c r="CI18" s="42" t="str">
        <f>'Team Grid'!BJ18</f>
        <v/>
      </c>
      <c r="CJ18" s="42" t="str">
        <f>'Team Grid'!BK18</f>
        <v/>
      </c>
      <c r="CK18" s="42" t="str">
        <f>'Team Grid'!BL18</f>
        <v/>
      </c>
      <c r="CL18" s="42" t="str">
        <f>'Team Grid'!BM18</f>
        <v/>
      </c>
      <c r="CM18" s="42" t="str">
        <f>'Team Grid'!BN18</f>
        <v/>
      </c>
      <c r="CN18" s="42" t="str">
        <f>'Team Grid'!BO18</f>
        <v/>
      </c>
      <c r="CO18" s="42" t="str">
        <f>'Team Grid'!BP18</f>
        <v/>
      </c>
      <c r="CP18" s="42" t="str">
        <f>'Team Grid'!BQ18</f>
        <v/>
      </c>
      <c r="CQ18" s="42" t="str">
        <f>'Team Grid'!BR18</f>
        <v/>
      </c>
      <c r="CR18" s="42" t="str">
        <f>'Team Grid'!BS18</f>
        <v/>
      </c>
      <c r="CS18" s="42" t="str">
        <f>'Team Grid'!BT18</f>
        <v/>
      </c>
      <c r="CT18" s="42" t="str">
        <f>'Team Grid'!BU18</f>
        <v/>
      </c>
      <c r="CU18" s="42" t="str">
        <f>'Team Grid'!BV18</f>
        <v/>
      </c>
      <c r="CV18" s="42" t="str">
        <f>'Team Grid'!BW18</f>
        <v/>
      </c>
      <c r="CW18" s="42" t="str">
        <f>'Team Grid'!BX18</f>
        <v/>
      </c>
      <c r="CX18" s="42" t="str">
        <f>'Team Grid'!BY18</f>
        <v/>
      </c>
      <c r="CY18" s="42" t="str">
        <f>'Team Grid'!BZ18</f>
        <v/>
      </c>
      <c r="CZ18" s="42" t="str">
        <f>'Team Grid'!CA18</f>
        <v/>
      </c>
      <c r="DA18" s="42" t="str">
        <f>'Team Grid'!CB18</f>
        <v/>
      </c>
      <c r="DB18" s="42" t="str">
        <f>'Team Grid'!CC18</f>
        <v/>
      </c>
      <c r="DC18" s="42" t="str">
        <f>'Team Grid'!CD18</f>
        <v/>
      </c>
      <c r="DD18" s="42" t="str">
        <f>'Team Grid'!CE18</f>
        <v/>
      </c>
      <c r="DE18" s="42" t="str">
        <f>'Team Grid'!CF18</f>
        <v/>
      </c>
      <c r="DF18" s="42" t="str">
        <f>'Team Grid'!CG18</f>
        <v/>
      </c>
      <c r="DG18" s="42" t="str">
        <f>'Team Grid'!CH18</f>
        <v/>
      </c>
      <c r="DH18" s="42" t="str">
        <f>'Team Grid'!CI18</f>
        <v/>
      </c>
      <c r="DI18" s="42" t="str">
        <f>'Team Grid'!CJ18</f>
        <v/>
      </c>
    </row>
    <row r="19" spans="1:113" x14ac:dyDescent="0.45">
      <c r="A19" s="66"/>
      <c r="T19" s="65"/>
      <c r="Y19" s="52">
        <v>2</v>
      </c>
      <c r="Z19" s="52" t="s">
        <v>5</v>
      </c>
      <c r="AA19" s="52" t="s">
        <v>43</v>
      </c>
      <c r="AB19" s="52" t="e">
        <f t="shared" si="22"/>
        <v>#N/A</v>
      </c>
      <c r="AC19" s="52">
        <f>IF($AA19=AC$3,VLOOKUP($D$4&amp;$Z19,Data_Table_1[[Full Name Theme Conc]:[Theme Ranking]],8,0),0)</f>
        <v>0</v>
      </c>
      <c r="AD19" s="52" t="e">
        <f>IF($AA19=AD$3,VLOOKUP($D$4&amp;$Z19,Data_Table_1[[Full Name Theme Conc]:[Theme Ranking]],8,0),0)</f>
        <v>#N/A</v>
      </c>
      <c r="AE19" s="52">
        <f>IF($AA19=AE$3,VLOOKUP($D$4&amp;$Z19,Data_Table_1[[Full Name Theme Conc]:[Theme Ranking]],8,0),0)</f>
        <v>0</v>
      </c>
      <c r="AF19" s="52">
        <f>IF($AA19=AF$3,VLOOKUP($D$4&amp;$Z19,Data_Table_1[[Full Name Theme Conc]:[Theme Ranking]],8,0),0)</f>
        <v>0</v>
      </c>
      <c r="AH19" s="52">
        <v>2</v>
      </c>
      <c r="AI19" s="52" t="s">
        <v>5</v>
      </c>
      <c r="AJ19" s="52" t="s">
        <v>43</v>
      </c>
      <c r="AK19" s="52" t="e">
        <f t="shared" si="1"/>
        <v>#N/A</v>
      </c>
      <c r="AL19" s="52">
        <f>IF($AJ19=AL$3,VLOOKUP($D$5&amp;$AI19,Data_Table_1[[Full Name Theme Conc]:[Theme Ranking]],8,0),0)</f>
        <v>0</v>
      </c>
      <c r="AM19" s="52" t="e">
        <f>IF($AJ19=AM$3,VLOOKUP($D$5&amp;$AI19,Data_Table_1[[Full Name Theme Conc]:[Theme Ranking]],8,0),0)</f>
        <v>#N/A</v>
      </c>
      <c r="AN19" s="52">
        <f>IF($AJ19=AN$3,VLOOKUP($D$5&amp;$AI19,Data_Table_1[[Full Name Theme Conc]:[Theme Ranking]],8,0),0)</f>
        <v>0</v>
      </c>
      <c r="AO19" s="52">
        <f>IF($AJ19=AO$3,VLOOKUP($D$5&amp;$AI19,Data_Table_1[[Full Name Theme Conc]:[Theme Ranking]],8,0),0)</f>
        <v>0</v>
      </c>
      <c r="AW19" s="52" t="s">
        <v>5</v>
      </c>
      <c r="AX19" s="52" t="s">
        <v>43</v>
      </c>
      <c r="AY19" s="52" t="e">
        <f t="shared" si="2"/>
        <v>#N/A</v>
      </c>
      <c r="AZ19" s="52">
        <f t="shared" si="6"/>
        <v>0</v>
      </c>
      <c r="BA19" s="52" t="e">
        <f t="shared" si="3"/>
        <v>#N/A</v>
      </c>
      <c r="BB19" s="52">
        <f t="shared" si="4"/>
        <v>0</v>
      </c>
      <c r="BC19" s="52">
        <f t="shared" si="5"/>
        <v>0</v>
      </c>
      <c r="BE19" s="52" t="str">
        <v>Woo</v>
      </c>
      <c r="BF19" s="52" t="str">
        <v>Influencing</v>
      </c>
      <c r="BG19" s="52" t="e">
        <v>#N/A</v>
      </c>
      <c r="BH19" s="52">
        <v>0</v>
      </c>
      <c r="BI19" s="52" t="e">
        <v>#N/A</v>
      </c>
      <c r="BJ19" s="52">
        <v>0</v>
      </c>
      <c r="BK19" s="52">
        <v>0</v>
      </c>
      <c r="BN19" s="5" t="e">
        <f>VLOOKUP($BO$8,Theme_Ranges[],2,0)</f>
        <v>#N/A</v>
      </c>
      <c r="BO19" s="5" t="e">
        <f>VLOOKUP($BO$8,Theme_Ranges[],3,0)</f>
        <v>#N/A</v>
      </c>
      <c r="BP19" s="42">
        <f>'Team Grid'!AW19</f>
        <v>0</v>
      </c>
      <c r="BQ19" s="42">
        <f t="shared" si="13"/>
        <v>0</v>
      </c>
      <c r="BR19" s="42">
        <f t="shared" si="14"/>
        <v>0</v>
      </c>
      <c r="BS19" s="42">
        <f t="shared" si="15"/>
        <v>0</v>
      </c>
      <c r="BT19" s="42">
        <f t="shared" si="16"/>
        <v>0</v>
      </c>
      <c r="BU19" s="71"/>
      <c r="BV19" s="42">
        <f t="shared" si="17"/>
        <v>0</v>
      </c>
      <c r="BW19" s="42">
        <f t="shared" si="18"/>
        <v>0</v>
      </c>
      <c r="BX19" s="42">
        <f t="shared" si="19"/>
        <v>0</v>
      </c>
      <c r="BY19" s="42">
        <f t="shared" si="20"/>
        <v>0</v>
      </c>
      <c r="BZ19" s="71"/>
      <c r="CB19" s="42" t="str">
        <f>'Team Grid'!BC19</f>
        <v/>
      </c>
      <c r="CC19" s="42" t="str">
        <f>'Team Grid'!BD19</f>
        <v/>
      </c>
      <c r="CD19" s="42" t="str">
        <f>'Team Grid'!BE19</f>
        <v/>
      </c>
      <c r="CE19" s="42" t="str">
        <f>'Team Grid'!BF19</f>
        <v/>
      </c>
      <c r="CF19" s="42" t="str">
        <f>'Team Grid'!BG19</f>
        <v/>
      </c>
      <c r="CG19" s="42" t="str">
        <f>'Team Grid'!BH19</f>
        <v/>
      </c>
      <c r="CH19" s="42" t="str">
        <f>'Team Grid'!BI19</f>
        <v/>
      </c>
      <c r="CI19" s="42" t="str">
        <f>'Team Grid'!BJ19</f>
        <v/>
      </c>
      <c r="CJ19" s="42" t="str">
        <f>'Team Grid'!BK19</f>
        <v/>
      </c>
      <c r="CK19" s="42" t="str">
        <f>'Team Grid'!BL19</f>
        <v/>
      </c>
      <c r="CL19" s="42" t="str">
        <f>'Team Grid'!BM19</f>
        <v/>
      </c>
      <c r="CM19" s="42" t="str">
        <f>'Team Grid'!BN19</f>
        <v/>
      </c>
      <c r="CN19" s="42" t="str">
        <f>'Team Grid'!BO19</f>
        <v/>
      </c>
      <c r="CO19" s="42" t="str">
        <f>'Team Grid'!BP19</f>
        <v/>
      </c>
      <c r="CP19" s="42" t="str">
        <f>'Team Grid'!BQ19</f>
        <v/>
      </c>
      <c r="CQ19" s="42" t="str">
        <f>'Team Grid'!BR19</f>
        <v/>
      </c>
      <c r="CR19" s="42" t="str">
        <f>'Team Grid'!BS19</f>
        <v/>
      </c>
      <c r="CS19" s="42" t="str">
        <f>'Team Grid'!BT19</f>
        <v/>
      </c>
      <c r="CT19" s="42" t="str">
        <f>'Team Grid'!BU19</f>
        <v/>
      </c>
      <c r="CU19" s="42" t="str">
        <f>'Team Grid'!BV19</f>
        <v/>
      </c>
      <c r="CV19" s="42" t="str">
        <f>'Team Grid'!BW19</f>
        <v/>
      </c>
      <c r="CW19" s="42" t="str">
        <f>'Team Grid'!BX19</f>
        <v/>
      </c>
      <c r="CX19" s="42" t="str">
        <f>'Team Grid'!BY19</f>
        <v/>
      </c>
      <c r="CY19" s="42" t="str">
        <f>'Team Grid'!BZ19</f>
        <v/>
      </c>
      <c r="CZ19" s="42" t="str">
        <f>'Team Grid'!CA19</f>
        <v/>
      </c>
      <c r="DA19" s="42" t="str">
        <f>'Team Grid'!CB19</f>
        <v/>
      </c>
      <c r="DB19" s="42" t="str">
        <f>'Team Grid'!CC19</f>
        <v/>
      </c>
      <c r="DC19" s="42" t="str">
        <f>'Team Grid'!CD19</f>
        <v/>
      </c>
      <c r="DD19" s="42" t="str">
        <f>'Team Grid'!CE19</f>
        <v/>
      </c>
      <c r="DE19" s="42" t="str">
        <f>'Team Grid'!CF19</f>
        <v/>
      </c>
      <c r="DF19" s="42" t="str">
        <f>'Team Grid'!CG19</f>
        <v/>
      </c>
      <c r="DG19" s="42" t="str">
        <f>'Team Grid'!CH19</f>
        <v/>
      </c>
      <c r="DH19" s="42" t="str">
        <f>'Team Grid'!CI19</f>
        <v/>
      </c>
      <c r="DI19" s="42" t="str">
        <f>'Team Grid'!CJ19</f>
        <v/>
      </c>
    </row>
    <row r="20" spans="1:113" x14ac:dyDescent="0.45">
      <c r="A20" s="66"/>
      <c r="T20" s="65"/>
      <c r="Y20" s="52">
        <v>3</v>
      </c>
      <c r="Z20" s="52" t="s">
        <v>31</v>
      </c>
      <c r="AA20" s="52" t="s">
        <v>91</v>
      </c>
      <c r="AB20" s="52" t="e">
        <f t="shared" ref="AB20:AB33" si="23">SUM(AC20:AF20)</f>
        <v>#N/A</v>
      </c>
      <c r="AC20" s="52">
        <f>IF($AA20=AC$3,VLOOKUP($D$4&amp;$Z20,Data_Table_1[[Full Name Theme Conc]:[Theme Ranking]],8,0),0)</f>
        <v>0</v>
      </c>
      <c r="AD20" s="52">
        <f>IF($AA20=AD$3,VLOOKUP($D$4&amp;$Z20,Data_Table_1[[Full Name Theme Conc]:[Theme Ranking]],8,0),0)</f>
        <v>0</v>
      </c>
      <c r="AE20" s="52" t="e">
        <f>IF($AA20=AE$3,VLOOKUP($D$4&amp;$Z20,Data_Table_1[[Full Name Theme Conc]:[Theme Ranking]],8,0),0)</f>
        <v>#N/A</v>
      </c>
      <c r="AF20" s="52">
        <f>IF($AA20=AF$3,VLOOKUP($D$4&amp;$Z20,Data_Table_1[[Full Name Theme Conc]:[Theme Ranking]],8,0),0)</f>
        <v>0</v>
      </c>
      <c r="AH20" s="52">
        <v>3</v>
      </c>
      <c r="AI20" s="52" t="s">
        <v>31</v>
      </c>
      <c r="AJ20" s="52" t="s">
        <v>91</v>
      </c>
      <c r="AK20" s="52" t="e">
        <f t="shared" si="1"/>
        <v>#N/A</v>
      </c>
      <c r="AL20" s="52">
        <f>IF($AJ20=AL$3,VLOOKUP($D$5&amp;$AI20,Data_Table_1[[Full Name Theme Conc]:[Theme Ranking]],8,0),0)</f>
        <v>0</v>
      </c>
      <c r="AM20" s="52">
        <f>IF($AJ20=AM$3,VLOOKUP($D$5&amp;$AI20,Data_Table_1[[Full Name Theme Conc]:[Theme Ranking]],8,0),0)</f>
        <v>0</v>
      </c>
      <c r="AN20" s="52" t="e">
        <f>IF($AJ20=AN$3,VLOOKUP($D$5&amp;$AI20,Data_Table_1[[Full Name Theme Conc]:[Theme Ranking]],8,0),0)</f>
        <v>#N/A</v>
      </c>
      <c r="AO20" s="52">
        <f>IF($AJ20=AO$3,VLOOKUP($D$5&amp;$AI20,Data_Table_1[[Full Name Theme Conc]:[Theme Ranking]],8,0),0)</f>
        <v>0</v>
      </c>
      <c r="AW20" s="52" t="s">
        <v>31</v>
      </c>
      <c r="AX20" s="52" t="s">
        <v>91</v>
      </c>
      <c r="AY20" s="52" t="e">
        <f t="shared" si="2"/>
        <v>#N/A</v>
      </c>
      <c r="AZ20" s="52">
        <f t="shared" si="6"/>
        <v>0</v>
      </c>
      <c r="BA20" s="52">
        <f t="shared" si="3"/>
        <v>0</v>
      </c>
      <c r="BB20" s="52" t="e">
        <f t="shared" si="4"/>
        <v>#N/A</v>
      </c>
      <c r="BC20" s="52">
        <f t="shared" si="5"/>
        <v>0</v>
      </c>
      <c r="BE20" s="52" t="str">
        <v>Adaptability</v>
      </c>
      <c r="BF20" s="52" t="str">
        <v>Relationship</v>
      </c>
      <c r="BG20" s="52" t="e">
        <v>#N/A</v>
      </c>
      <c r="BH20" s="52">
        <v>0</v>
      </c>
      <c r="BI20" s="52">
        <v>0</v>
      </c>
      <c r="BJ20" s="52" t="e">
        <v>#N/A</v>
      </c>
      <c r="BK20" s="52">
        <v>0</v>
      </c>
      <c r="BN20" s="5" t="e">
        <f>VLOOKUP($BO$8,Theme_Ranges[],2,0)</f>
        <v>#N/A</v>
      </c>
      <c r="BO20" s="5" t="e">
        <f>VLOOKUP($BO$8,Theme_Ranges[],3,0)</f>
        <v>#N/A</v>
      </c>
      <c r="BP20" s="42">
        <f>'Team Grid'!AW20</f>
        <v>0</v>
      </c>
      <c r="BQ20" s="42">
        <f t="shared" si="13"/>
        <v>0</v>
      </c>
      <c r="BR20" s="42">
        <f t="shared" si="14"/>
        <v>0</v>
      </c>
      <c r="BS20" s="42">
        <f t="shared" si="15"/>
        <v>0</v>
      </c>
      <c r="BT20" s="42">
        <f t="shared" si="16"/>
        <v>0</v>
      </c>
      <c r="BU20" s="71"/>
      <c r="BV20" s="42">
        <f t="shared" si="17"/>
        <v>0</v>
      </c>
      <c r="BW20" s="42">
        <f t="shared" si="18"/>
        <v>0</v>
      </c>
      <c r="BX20" s="42">
        <f t="shared" si="19"/>
        <v>0</v>
      </c>
      <c r="BY20" s="42">
        <f t="shared" si="20"/>
        <v>0</v>
      </c>
      <c r="BZ20" s="71"/>
      <c r="CB20" s="42" t="str">
        <f>'Team Grid'!BC20</f>
        <v/>
      </c>
      <c r="CC20" s="42" t="str">
        <f>'Team Grid'!BD20</f>
        <v/>
      </c>
      <c r="CD20" s="42" t="str">
        <f>'Team Grid'!BE20</f>
        <v/>
      </c>
      <c r="CE20" s="42" t="str">
        <f>'Team Grid'!BF20</f>
        <v/>
      </c>
      <c r="CF20" s="42" t="str">
        <f>'Team Grid'!BG20</f>
        <v/>
      </c>
      <c r="CG20" s="42" t="str">
        <f>'Team Grid'!BH20</f>
        <v/>
      </c>
      <c r="CH20" s="42" t="str">
        <f>'Team Grid'!BI20</f>
        <v/>
      </c>
      <c r="CI20" s="42" t="str">
        <f>'Team Grid'!BJ20</f>
        <v/>
      </c>
      <c r="CJ20" s="42" t="str">
        <f>'Team Grid'!BK20</f>
        <v/>
      </c>
      <c r="CK20" s="42" t="str">
        <f>'Team Grid'!BL20</f>
        <v/>
      </c>
      <c r="CL20" s="42" t="str">
        <f>'Team Grid'!BM20</f>
        <v/>
      </c>
      <c r="CM20" s="42" t="str">
        <f>'Team Grid'!BN20</f>
        <v/>
      </c>
      <c r="CN20" s="42" t="str">
        <f>'Team Grid'!BO20</f>
        <v/>
      </c>
      <c r="CO20" s="42" t="str">
        <f>'Team Grid'!BP20</f>
        <v/>
      </c>
      <c r="CP20" s="42" t="str">
        <f>'Team Grid'!BQ20</f>
        <v/>
      </c>
      <c r="CQ20" s="42" t="str">
        <f>'Team Grid'!BR20</f>
        <v/>
      </c>
      <c r="CR20" s="42" t="str">
        <f>'Team Grid'!BS20</f>
        <v/>
      </c>
      <c r="CS20" s="42" t="str">
        <f>'Team Grid'!BT20</f>
        <v/>
      </c>
      <c r="CT20" s="42" t="str">
        <f>'Team Grid'!BU20</f>
        <v/>
      </c>
      <c r="CU20" s="42" t="str">
        <f>'Team Grid'!BV20</f>
        <v/>
      </c>
      <c r="CV20" s="42" t="str">
        <f>'Team Grid'!BW20</f>
        <v/>
      </c>
      <c r="CW20" s="42" t="str">
        <f>'Team Grid'!BX20</f>
        <v/>
      </c>
      <c r="CX20" s="42" t="str">
        <f>'Team Grid'!BY20</f>
        <v/>
      </c>
      <c r="CY20" s="42" t="str">
        <f>'Team Grid'!BZ20</f>
        <v/>
      </c>
      <c r="CZ20" s="42" t="str">
        <f>'Team Grid'!CA20</f>
        <v/>
      </c>
      <c r="DA20" s="42" t="str">
        <f>'Team Grid'!CB20</f>
        <v/>
      </c>
      <c r="DB20" s="42" t="str">
        <f>'Team Grid'!CC20</f>
        <v/>
      </c>
      <c r="DC20" s="42" t="str">
        <f>'Team Grid'!CD20</f>
        <v/>
      </c>
      <c r="DD20" s="42" t="str">
        <f>'Team Grid'!CE20</f>
        <v/>
      </c>
      <c r="DE20" s="42" t="str">
        <f>'Team Grid'!CF20</f>
        <v/>
      </c>
      <c r="DF20" s="42" t="str">
        <f>'Team Grid'!CG20</f>
        <v/>
      </c>
      <c r="DG20" s="42" t="str">
        <f>'Team Grid'!CH20</f>
        <v/>
      </c>
      <c r="DH20" s="42" t="str">
        <f>'Team Grid'!CI20</f>
        <v/>
      </c>
      <c r="DI20" s="42" t="str">
        <f>'Team Grid'!CJ20</f>
        <v/>
      </c>
    </row>
    <row r="21" spans="1:113" x14ac:dyDescent="0.45">
      <c r="A21" s="66"/>
      <c r="T21" s="65"/>
      <c r="Y21" s="52">
        <v>3</v>
      </c>
      <c r="Z21" s="52" t="s">
        <v>6</v>
      </c>
      <c r="AA21" s="52" t="s">
        <v>91</v>
      </c>
      <c r="AB21" s="52" t="e">
        <f t="shared" si="23"/>
        <v>#N/A</v>
      </c>
      <c r="AC21" s="52">
        <f>IF($AA21=AC$3,VLOOKUP($D$4&amp;$Z21,Data_Table_1[[Full Name Theme Conc]:[Theme Ranking]],8,0),0)</f>
        <v>0</v>
      </c>
      <c r="AD21" s="52">
        <f>IF($AA21=AD$3,VLOOKUP($D$4&amp;$Z21,Data_Table_1[[Full Name Theme Conc]:[Theme Ranking]],8,0),0)</f>
        <v>0</v>
      </c>
      <c r="AE21" s="52" t="e">
        <f>IF($AA21=AE$3,VLOOKUP($D$4&amp;$Z21,Data_Table_1[[Full Name Theme Conc]:[Theme Ranking]],8,0),0)</f>
        <v>#N/A</v>
      </c>
      <c r="AF21" s="52">
        <f>IF($AA21=AF$3,VLOOKUP($D$4&amp;$Z21,Data_Table_1[[Full Name Theme Conc]:[Theme Ranking]],8,0),0)</f>
        <v>0</v>
      </c>
      <c r="AH21" s="52">
        <v>3</v>
      </c>
      <c r="AI21" s="52" t="s">
        <v>6</v>
      </c>
      <c r="AJ21" s="52" t="s">
        <v>91</v>
      </c>
      <c r="AK21" s="52" t="e">
        <f t="shared" si="1"/>
        <v>#N/A</v>
      </c>
      <c r="AL21" s="52">
        <f>IF($AJ21=AL$3,VLOOKUP($D$5&amp;$AI21,Data_Table_1[[Full Name Theme Conc]:[Theme Ranking]],8,0),0)</f>
        <v>0</v>
      </c>
      <c r="AM21" s="52">
        <f>IF($AJ21=AM$3,VLOOKUP($D$5&amp;$AI21,Data_Table_1[[Full Name Theme Conc]:[Theme Ranking]],8,0),0)</f>
        <v>0</v>
      </c>
      <c r="AN21" s="52" t="e">
        <f>IF($AJ21=AN$3,VLOOKUP($D$5&amp;$AI21,Data_Table_1[[Full Name Theme Conc]:[Theme Ranking]],8,0),0)</f>
        <v>#N/A</v>
      </c>
      <c r="AO21" s="52">
        <f>IF($AJ21=AO$3,VLOOKUP($D$5&amp;$AI21,Data_Table_1[[Full Name Theme Conc]:[Theme Ranking]],8,0),0)</f>
        <v>0</v>
      </c>
      <c r="AW21" s="52" t="s">
        <v>6</v>
      </c>
      <c r="AX21" s="52" t="s">
        <v>91</v>
      </c>
      <c r="AY21" s="52" t="e">
        <f t="shared" si="2"/>
        <v>#N/A</v>
      </c>
      <c r="AZ21" s="52">
        <f t="shared" si="6"/>
        <v>0</v>
      </c>
      <c r="BA21" s="52">
        <f t="shared" si="3"/>
        <v>0</v>
      </c>
      <c r="BB21" s="52" t="e">
        <f t="shared" si="4"/>
        <v>#N/A</v>
      </c>
      <c r="BC21" s="52">
        <f t="shared" si="5"/>
        <v>0</v>
      </c>
      <c r="BE21" s="52" t="str">
        <v>Connectedness</v>
      </c>
      <c r="BF21" s="52" t="str">
        <v>Relationship</v>
      </c>
      <c r="BG21" s="52" t="e">
        <v>#N/A</v>
      </c>
      <c r="BH21" s="52">
        <v>0</v>
      </c>
      <c r="BI21" s="52">
        <v>0</v>
      </c>
      <c r="BJ21" s="52" t="e">
        <v>#N/A</v>
      </c>
      <c r="BK21" s="52">
        <v>0</v>
      </c>
      <c r="BN21" s="5" t="e">
        <f>VLOOKUP($BO$8,Theme_Ranges[],2,0)</f>
        <v>#N/A</v>
      </c>
      <c r="BO21" s="5" t="e">
        <f>VLOOKUP($BO$8,Theme_Ranges[],3,0)</f>
        <v>#N/A</v>
      </c>
      <c r="BP21" s="42">
        <f>'Team Grid'!AW21</f>
        <v>0</v>
      </c>
      <c r="BQ21" s="42">
        <f t="shared" si="13"/>
        <v>0</v>
      </c>
      <c r="BR21" s="42">
        <f t="shared" si="14"/>
        <v>0</v>
      </c>
      <c r="BS21" s="42">
        <f t="shared" si="15"/>
        <v>0</v>
      </c>
      <c r="BT21" s="42">
        <f t="shared" si="16"/>
        <v>0</v>
      </c>
      <c r="BU21" s="71"/>
      <c r="BV21" s="42">
        <f t="shared" si="17"/>
        <v>0</v>
      </c>
      <c r="BW21" s="42">
        <f t="shared" si="18"/>
        <v>0</v>
      </c>
      <c r="BX21" s="42">
        <f t="shared" si="19"/>
        <v>0</v>
      </c>
      <c r="BY21" s="42">
        <f t="shared" si="20"/>
        <v>0</v>
      </c>
      <c r="BZ21" s="71"/>
      <c r="CB21" s="42" t="str">
        <f>'Team Grid'!BC21</f>
        <v/>
      </c>
      <c r="CC21" s="42" t="str">
        <f>'Team Grid'!BD21</f>
        <v/>
      </c>
      <c r="CD21" s="42" t="str">
        <f>'Team Grid'!BE21</f>
        <v/>
      </c>
      <c r="CE21" s="42" t="str">
        <f>'Team Grid'!BF21</f>
        <v/>
      </c>
      <c r="CF21" s="42" t="str">
        <f>'Team Grid'!BG21</f>
        <v/>
      </c>
      <c r="CG21" s="42" t="str">
        <f>'Team Grid'!BH21</f>
        <v/>
      </c>
      <c r="CH21" s="42" t="str">
        <f>'Team Grid'!BI21</f>
        <v/>
      </c>
      <c r="CI21" s="42" t="str">
        <f>'Team Grid'!BJ21</f>
        <v/>
      </c>
      <c r="CJ21" s="42" t="str">
        <f>'Team Grid'!BK21</f>
        <v/>
      </c>
      <c r="CK21" s="42" t="str">
        <f>'Team Grid'!BL21</f>
        <v/>
      </c>
      <c r="CL21" s="42" t="str">
        <f>'Team Grid'!BM21</f>
        <v/>
      </c>
      <c r="CM21" s="42" t="str">
        <f>'Team Grid'!BN21</f>
        <v/>
      </c>
      <c r="CN21" s="42" t="str">
        <f>'Team Grid'!BO21</f>
        <v/>
      </c>
      <c r="CO21" s="42" t="str">
        <f>'Team Grid'!BP21</f>
        <v/>
      </c>
      <c r="CP21" s="42" t="str">
        <f>'Team Grid'!BQ21</f>
        <v/>
      </c>
      <c r="CQ21" s="42" t="str">
        <f>'Team Grid'!BR21</f>
        <v/>
      </c>
      <c r="CR21" s="42" t="str">
        <f>'Team Grid'!BS21</f>
        <v/>
      </c>
      <c r="CS21" s="42" t="str">
        <f>'Team Grid'!BT21</f>
        <v/>
      </c>
      <c r="CT21" s="42" t="str">
        <f>'Team Grid'!BU21</f>
        <v/>
      </c>
      <c r="CU21" s="42" t="str">
        <f>'Team Grid'!BV21</f>
        <v/>
      </c>
      <c r="CV21" s="42" t="str">
        <f>'Team Grid'!BW21</f>
        <v/>
      </c>
      <c r="CW21" s="42" t="str">
        <f>'Team Grid'!BX21</f>
        <v/>
      </c>
      <c r="CX21" s="42" t="str">
        <f>'Team Grid'!BY21</f>
        <v/>
      </c>
      <c r="CY21" s="42" t="str">
        <f>'Team Grid'!BZ21</f>
        <v/>
      </c>
      <c r="CZ21" s="42" t="str">
        <f>'Team Grid'!CA21</f>
        <v/>
      </c>
      <c r="DA21" s="42" t="str">
        <f>'Team Grid'!CB21</f>
        <v/>
      </c>
      <c r="DB21" s="42" t="str">
        <f>'Team Grid'!CC21</f>
        <v/>
      </c>
      <c r="DC21" s="42" t="str">
        <f>'Team Grid'!CD21</f>
        <v/>
      </c>
      <c r="DD21" s="42" t="str">
        <f>'Team Grid'!CE21</f>
        <v/>
      </c>
      <c r="DE21" s="42" t="str">
        <f>'Team Grid'!CF21</f>
        <v/>
      </c>
      <c r="DF21" s="42" t="str">
        <f>'Team Grid'!CG21</f>
        <v/>
      </c>
      <c r="DG21" s="42" t="str">
        <f>'Team Grid'!CH21</f>
        <v/>
      </c>
      <c r="DH21" s="42" t="str">
        <f>'Team Grid'!CI21</f>
        <v/>
      </c>
      <c r="DI21" s="42" t="str">
        <f>'Team Grid'!CJ21</f>
        <v/>
      </c>
    </row>
    <row r="22" spans="1:113" x14ac:dyDescent="0.45">
      <c r="A22" s="66"/>
      <c r="T22" s="65"/>
      <c r="Y22" s="52">
        <v>3</v>
      </c>
      <c r="Z22" s="52" t="s">
        <v>7</v>
      </c>
      <c r="AA22" s="52" t="s">
        <v>91</v>
      </c>
      <c r="AB22" s="52" t="e">
        <f t="shared" si="23"/>
        <v>#N/A</v>
      </c>
      <c r="AC22" s="52">
        <f>IF($AA22=AC$3,VLOOKUP($D$4&amp;$Z22,Data_Table_1[[Full Name Theme Conc]:[Theme Ranking]],8,0),0)</f>
        <v>0</v>
      </c>
      <c r="AD22" s="52">
        <f>IF($AA22=AD$3,VLOOKUP($D$4&amp;$Z22,Data_Table_1[[Full Name Theme Conc]:[Theme Ranking]],8,0),0)</f>
        <v>0</v>
      </c>
      <c r="AE22" s="52" t="e">
        <f>IF($AA22=AE$3,VLOOKUP($D$4&amp;$Z22,Data_Table_1[[Full Name Theme Conc]:[Theme Ranking]],8,0),0)</f>
        <v>#N/A</v>
      </c>
      <c r="AF22" s="52">
        <f>IF($AA22=AF$3,VLOOKUP($D$4&amp;$Z22,Data_Table_1[[Full Name Theme Conc]:[Theme Ranking]],8,0),0)</f>
        <v>0</v>
      </c>
      <c r="AH22" s="52">
        <v>3</v>
      </c>
      <c r="AI22" s="52" t="s">
        <v>7</v>
      </c>
      <c r="AJ22" s="52" t="s">
        <v>91</v>
      </c>
      <c r="AK22" s="52" t="e">
        <f t="shared" si="1"/>
        <v>#N/A</v>
      </c>
      <c r="AL22" s="52">
        <f>IF($AJ22=AL$3,VLOOKUP($D$5&amp;$AI22,Data_Table_1[[Full Name Theme Conc]:[Theme Ranking]],8,0),0)</f>
        <v>0</v>
      </c>
      <c r="AM22" s="52">
        <f>IF($AJ22=AM$3,VLOOKUP($D$5&amp;$AI22,Data_Table_1[[Full Name Theme Conc]:[Theme Ranking]],8,0),0)</f>
        <v>0</v>
      </c>
      <c r="AN22" s="52" t="e">
        <f>IF($AJ22=AN$3,VLOOKUP($D$5&amp;$AI22,Data_Table_1[[Full Name Theme Conc]:[Theme Ranking]],8,0),0)</f>
        <v>#N/A</v>
      </c>
      <c r="AO22" s="52">
        <f>IF($AJ22=AO$3,VLOOKUP($D$5&amp;$AI22,Data_Table_1[[Full Name Theme Conc]:[Theme Ranking]],8,0),0)</f>
        <v>0</v>
      </c>
      <c r="AW22" s="52" t="s">
        <v>7</v>
      </c>
      <c r="AX22" s="52" t="s">
        <v>91</v>
      </c>
      <c r="AY22" s="52" t="e">
        <f t="shared" si="2"/>
        <v>#N/A</v>
      </c>
      <c r="AZ22" s="52">
        <f t="shared" si="6"/>
        <v>0</v>
      </c>
      <c r="BA22" s="52">
        <f t="shared" si="3"/>
        <v>0</v>
      </c>
      <c r="BB22" s="52" t="e">
        <f t="shared" si="4"/>
        <v>#N/A</v>
      </c>
      <c r="BC22" s="52">
        <f t="shared" si="5"/>
        <v>0</v>
      </c>
      <c r="BE22" s="52" t="str">
        <v>Developer</v>
      </c>
      <c r="BF22" s="52" t="str">
        <v>Relationship</v>
      </c>
      <c r="BG22" s="52" t="e">
        <v>#N/A</v>
      </c>
      <c r="BH22" s="52">
        <v>0</v>
      </c>
      <c r="BI22" s="52">
        <v>0</v>
      </c>
      <c r="BJ22" s="52" t="e">
        <v>#N/A</v>
      </c>
      <c r="BK22" s="52">
        <v>0</v>
      </c>
      <c r="BN22" s="5" t="e">
        <f>VLOOKUP($BO$8,Theme_Ranges[],2,0)</f>
        <v>#N/A</v>
      </c>
      <c r="BO22" s="5" t="e">
        <f>VLOOKUP($BO$8,Theme_Ranges[],3,0)</f>
        <v>#N/A</v>
      </c>
      <c r="BP22" s="42">
        <f>'Team Grid'!AW22</f>
        <v>0</v>
      </c>
      <c r="BQ22" s="42">
        <f t="shared" si="13"/>
        <v>0</v>
      </c>
      <c r="BR22" s="42">
        <f t="shared" si="14"/>
        <v>0</v>
      </c>
      <c r="BS22" s="42">
        <f t="shared" si="15"/>
        <v>0</v>
      </c>
      <c r="BT22" s="42">
        <f t="shared" si="16"/>
        <v>0</v>
      </c>
      <c r="BU22" s="71"/>
      <c r="BV22" s="42">
        <f t="shared" si="17"/>
        <v>0</v>
      </c>
      <c r="BW22" s="42">
        <f t="shared" si="18"/>
        <v>0</v>
      </c>
      <c r="BX22" s="42">
        <f t="shared" si="19"/>
        <v>0</v>
      </c>
      <c r="BY22" s="42">
        <f t="shared" si="20"/>
        <v>0</v>
      </c>
      <c r="BZ22" s="71"/>
      <c r="CB22" s="42" t="str">
        <f>'Team Grid'!BC22</f>
        <v/>
      </c>
      <c r="CC22" s="42" t="str">
        <f>'Team Grid'!BD22</f>
        <v/>
      </c>
      <c r="CD22" s="42" t="str">
        <f>'Team Grid'!BE22</f>
        <v/>
      </c>
      <c r="CE22" s="42" t="str">
        <f>'Team Grid'!BF22</f>
        <v/>
      </c>
      <c r="CF22" s="42" t="str">
        <f>'Team Grid'!BG22</f>
        <v/>
      </c>
      <c r="CG22" s="42" t="str">
        <f>'Team Grid'!BH22</f>
        <v/>
      </c>
      <c r="CH22" s="42" t="str">
        <f>'Team Grid'!BI22</f>
        <v/>
      </c>
      <c r="CI22" s="42" t="str">
        <f>'Team Grid'!BJ22</f>
        <v/>
      </c>
      <c r="CJ22" s="42" t="str">
        <f>'Team Grid'!BK22</f>
        <v/>
      </c>
      <c r="CK22" s="42" t="str">
        <f>'Team Grid'!BL22</f>
        <v/>
      </c>
      <c r="CL22" s="42" t="str">
        <f>'Team Grid'!BM22</f>
        <v/>
      </c>
      <c r="CM22" s="42" t="str">
        <f>'Team Grid'!BN22</f>
        <v/>
      </c>
      <c r="CN22" s="42" t="str">
        <f>'Team Grid'!BO22</f>
        <v/>
      </c>
      <c r="CO22" s="42" t="str">
        <f>'Team Grid'!BP22</f>
        <v/>
      </c>
      <c r="CP22" s="42" t="str">
        <f>'Team Grid'!BQ22</f>
        <v/>
      </c>
      <c r="CQ22" s="42" t="str">
        <f>'Team Grid'!BR22</f>
        <v/>
      </c>
      <c r="CR22" s="42" t="str">
        <f>'Team Grid'!BS22</f>
        <v/>
      </c>
      <c r="CS22" s="42" t="str">
        <f>'Team Grid'!BT22</f>
        <v/>
      </c>
      <c r="CT22" s="42" t="str">
        <f>'Team Grid'!BU22</f>
        <v/>
      </c>
      <c r="CU22" s="42" t="str">
        <f>'Team Grid'!BV22</f>
        <v/>
      </c>
      <c r="CV22" s="42" t="str">
        <f>'Team Grid'!BW22</f>
        <v/>
      </c>
      <c r="CW22" s="42" t="str">
        <f>'Team Grid'!BX22</f>
        <v/>
      </c>
      <c r="CX22" s="42" t="str">
        <f>'Team Grid'!BY22</f>
        <v/>
      </c>
      <c r="CY22" s="42" t="str">
        <f>'Team Grid'!BZ22</f>
        <v/>
      </c>
      <c r="CZ22" s="42" t="str">
        <f>'Team Grid'!CA22</f>
        <v/>
      </c>
      <c r="DA22" s="42" t="str">
        <f>'Team Grid'!CB22</f>
        <v/>
      </c>
      <c r="DB22" s="42" t="str">
        <f>'Team Grid'!CC22</f>
        <v/>
      </c>
      <c r="DC22" s="42" t="str">
        <f>'Team Grid'!CD22</f>
        <v/>
      </c>
      <c r="DD22" s="42" t="str">
        <f>'Team Grid'!CE22</f>
        <v/>
      </c>
      <c r="DE22" s="42" t="str">
        <f>'Team Grid'!CF22</f>
        <v/>
      </c>
      <c r="DF22" s="42" t="str">
        <f>'Team Grid'!CG22</f>
        <v/>
      </c>
      <c r="DG22" s="42" t="str">
        <f>'Team Grid'!CH22</f>
        <v/>
      </c>
      <c r="DH22" s="42" t="str">
        <f>'Team Grid'!CI22</f>
        <v/>
      </c>
      <c r="DI22" s="42" t="str">
        <f>'Team Grid'!CJ22</f>
        <v/>
      </c>
    </row>
    <row r="23" spans="1:113" x14ac:dyDescent="0.45">
      <c r="A23" s="66"/>
      <c r="T23" s="65"/>
      <c r="Y23" s="52">
        <v>3</v>
      </c>
      <c r="Z23" s="52" t="s">
        <v>8</v>
      </c>
      <c r="AA23" s="52" t="s">
        <v>91</v>
      </c>
      <c r="AB23" s="52" t="e">
        <f t="shared" si="23"/>
        <v>#N/A</v>
      </c>
      <c r="AC23" s="52">
        <f>IF($AA23=AC$3,VLOOKUP($D$4&amp;$Z23,Data_Table_1[[Full Name Theme Conc]:[Theme Ranking]],8,0),0)</f>
        <v>0</v>
      </c>
      <c r="AD23" s="52">
        <f>IF($AA23=AD$3,VLOOKUP($D$4&amp;$Z23,Data_Table_1[[Full Name Theme Conc]:[Theme Ranking]],8,0),0)</f>
        <v>0</v>
      </c>
      <c r="AE23" s="52" t="e">
        <f>IF($AA23=AE$3,VLOOKUP($D$4&amp;$Z23,Data_Table_1[[Full Name Theme Conc]:[Theme Ranking]],8,0),0)</f>
        <v>#N/A</v>
      </c>
      <c r="AF23" s="52">
        <f>IF($AA23=AF$3,VLOOKUP($D$4&amp;$Z23,Data_Table_1[[Full Name Theme Conc]:[Theme Ranking]],8,0),0)</f>
        <v>0</v>
      </c>
      <c r="AH23" s="52">
        <v>3</v>
      </c>
      <c r="AI23" s="52" t="s">
        <v>8</v>
      </c>
      <c r="AJ23" s="52" t="s">
        <v>91</v>
      </c>
      <c r="AK23" s="52" t="e">
        <f t="shared" si="1"/>
        <v>#N/A</v>
      </c>
      <c r="AL23" s="52">
        <f>IF($AJ23=AL$3,VLOOKUP($D$5&amp;$AI23,Data_Table_1[[Full Name Theme Conc]:[Theme Ranking]],8,0),0)</f>
        <v>0</v>
      </c>
      <c r="AM23" s="52">
        <f>IF($AJ23=AM$3,VLOOKUP($D$5&amp;$AI23,Data_Table_1[[Full Name Theme Conc]:[Theme Ranking]],8,0),0)</f>
        <v>0</v>
      </c>
      <c r="AN23" s="52" t="e">
        <f>IF($AJ23=AN$3,VLOOKUP($D$5&amp;$AI23,Data_Table_1[[Full Name Theme Conc]:[Theme Ranking]],8,0),0)</f>
        <v>#N/A</v>
      </c>
      <c r="AO23" s="52">
        <f>IF($AJ23=AO$3,VLOOKUP($D$5&amp;$AI23,Data_Table_1[[Full Name Theme Conc]:[Theme Ranking]],8,0),0)</f>
        <v>0</v>
      </c>
      <c r="AW23" s="52" t="s">
        <v>8</v>
      </c>
      <c r="AX23" s="52" t="s">
        <v>91</v>
      </c>
      <c r="AY23" s="52" t="e">
        <f t="shared" si="2"/>
        <v>#N/A</v>
      </c>
      <c r="AZ23" s="52">
        <f t="shared" si="6"/>
        <v>0</v>
      </c>
      <c r="BA23" s="52">
        <f t="shared" si="3"/>
        <v>0</v>
      </c>
      <c r="BB23" s="52" t="e">
        <f t="shared" si="4"/>
        <v>#N/A</v>
      </c>
      <c r="BC23" s="52">
        <f t="shared" si="5"/>
        <v>0</v>
      </c>
      <c r="BE23" s="52" t="str">
        <v>Empathy</v>
      </c>
      <c r="BF23" s="52" t="str">
        <v>Relationship</v>
      </c>
      <c r="BG23" s="52" t="e">
        <v>#N/A</v>
      </c>
      <c r="BH23" s="52">
        <v>0</v>
      </c>
      <c r="BI23" s="52">
        <v>0</v>
      </c>
      <c r="BJ23" s="52" t="e">
        <v>#N/A</v>
      </c>
      <c r="BK23" s="52">
        <v>0</v>
      </c>
      <c r="BN23" s="5" t="e">
        <f>VLOOKUP($BO$8,Theme_Ranges[],2,0)</f>
        <v>#N/A</v>
      </c>
      <c r="BO23" s="5" t="e">
        <f>VLOOKUP($BO$8,Theme_Ranges[],3,0)</f>
        <v>#N/A</v>
      </c>
      <c r="BP23" s="42">
        <f>'Team Grid'!AW23</f>
        <v>0</v>
      </c>
      <c r="BQ23" s="42">
        <f t="shared" si="13"/>
        <v>0</v>
      </c>
      <c r="BR23" s="42">
        <f t="shared" si="14"/>
        <v>0</v>
      </c>
      <c r="BS23" s="42">
        <f t="shared" si="15"/>
        <v>0</v>
      </c>
      <c r="BT23" s="42">
        <f t="shared" si="16"/>
        <v>0</v>
      </c>
      <c r="BU23" s="71"/>
      <c r="BV23" s="42">
        <f t="shared" si="17"/>
        <v>0</v>
      </c>
      <c r="BW23" s="42">
        <f t="shared" si="18"/>
        <v>0</v>
      </c>
      <c r="BX23" s="42">
        <f t="shared" si="19"/>
        <v>0</v>
      </c>
      <c r="BY23" s="42">
        <f t="shared" si="20"/>
        <v>0</v>
      </c>
      <c r="BZ23" s="71"/>
      <c r="CB23" s="42" t="str">
        <f>'Team Grid'!BC23</f>
        <v/>
      </c>
      <c r="CC23" s="42" t="str">
        <f>'Team Grid'!BD23</f>
        <v/>
      </c>
      <c r="CD23" s="42" t="str">
        <f>'Team Grid'!BE23</f>
        <v/>
      </c>
      <c r="CE23" s="42" t="str">
        <f>'Team Grid'!BF23</f>
        <v/>
      </c>
      <c r="CF23" s="42" t="str">
        <f>'Team Grid'!BG23</f>
        <v/>
      </c>
      <c r="CG23" s="42" t="str">
        <f>'Team Grid'!BH23</f>
        <v/>
      </c>
      <c r="CH23" s="42" t="str">
        <f>'Team Grid'!BI23</f>
        <v/>
      </c>
      <c r="CI23" s="42" t="str">
        <f>'Team Grid'!BJ23</f>
        <v/>
      </c>
      <c r="CJ23" s="42" t="str">
        <f>'Team Grid'!BK23</f>
        <v/>
      </c>
      <c r="CK23" s="42" t="str">
        <f>'Team Grid'!BL23</f>
        <v/>
      </c>
      <c r="CL23" s="42" t="str">
        <f>'Team Grid'!BM23</f>
        <v/>
      </c>
      <c r="CM23" s="42" t="str">
        <f>'Team Grid'!BN23</f>
        <v/>
      </c>
      <c r="CN23" s="42" t="str">
        <f>'Team Grid'!BO23</f>
        <v/>
      </c>
      <c r="CO23" s="42" t="str">
        <f>'Team Grid'!BP23</f>
        <v/>
      </c>
      <c r="CP23" s="42" t="str">
        <f>'Team Grid'!BQ23</f>
        <v/>
      </c>
      <c r="CQ23" s="42" t="str">
        <f>'Team Grid'!BR23</f>
        <v/>
      </c>
      <c r="CR23" s="42" t="str">
        <f>'Team Grid'!BS23</f>
        <v/>
      </c>
      <c r="CS23" s="42" t="str">
        <f>'Team Grid'!BT23</f>
        <v/>
      </c>
      <c r="CT23" s="42" t="str">
        <f>'Team Grid'!BU23</f>
        <v/>
      </c>
      <c r="CU23" s="42" t="str">
        <f>'Team Grid'!BV23</f>
        <v/>
      </c>
      <c r="CV23" s="42" t="str">
        <f>'Team Grid'!BW23</f>
        <v/>
      </c>
      <c r="CW23" s="42" t="str">
        <f>'Team Grid'!BX23</f>
        <v/>
      </c>
      <c r="CX23" s="42" t="str">
        <f>'Team Grid'!BY23</f>
        <v/>
      </c>
      <c r="CY23" s="42" t="str">
        <f>'Team Grid'!BZ23</f>
        <v/>
      </c>
      <c r="CZ23" s="42" t="str">
        <f>'Team Grid'!CA23</f>
        <v/>
      </c>
      <c r="DA23" s="42" t="str">
        <f>'Team Grid'!CB23</f>
        <v/>
      </c>
      <c r="DB23" s="42" t="str">
        <f>'Team Grid'!CC23</f>
        <v/>
      </c>
      <c r="DC23" s="42" t="str">
        <f>'Team Grid'!CD23</f>
        <v/>
      </c>
      <c r="DD23" s="42" t="str">
        <f>'Team Grid'!CE23</f>
        <v/>
      </c>
      <c r="DE23" s="42" t="str">
        <f>'Team Grid'!CF23</f>
        <v/>
      </c>
      <c r="DF23" s="42" t="str">
        <f>'Team Grid'!CG23</f>
        <v/>
      </c>
      <c r="DG23" s="42" t="str">
        <f>'Team Grid'!CH23</f>
        <v/>
      </c>
      <c r="DH23" s="42" t="str">
        <f>'Team Grid'!CI23</f>
        <v/>
      </c>
      <c r="DI23" s="42" t="str">
        <f>'Team Grid'!CJ23</f>
        <v/>
      </c>
    </row>
    <row r="24" spans="1:113" x14ac:dyDescent="0.45">
      <c r="A24" s="66"/>
      <c r="T24" s="65"/>
      <c r="Y24" s="52">
        <v>3</v>
      </c>
      <c r="Z24" s="52" t="s">
        <v>13</v>
      </c>
      <c r="AA24" s="52" t="s">
        <v>91</v>
      </c>
      <c r="AB24" s="52" t="e">
        <f t="shared" si="23"/>
        <v>#N/A</v>
      </c>
      <c r="AC24" s="52">
        <f>IF($AA24=AC$3,VLOOKUP($D$4&amp;$Z24,Data_Table_1[[Full Name Theme Conc]:[Theme Ranking]],8,0),0)</f>
        <v>0</v>
      </c>
      <c r="AD24" s="52">
        <f>IF($AA24=AD$3,VLOOKUP($D$4&amp;$Z24,Data_Table_1[[Full Name Theme Conc]:[Theme Ranking]],8,0),0)</f>
        <v>0</v>
      </c>
      <c r="AE24" s="52" t="e">
        <f>IF($AA24=AE$3,VLOOKUP($D$4&amp;$Z24,Data_Table_1[[Full Name Theme Conc]:[Theme Ranking]],8,0),0)</f>
        <v>#N/A</v>
      </c>
      <c r="AF24" s="52">
        <f>IF($AA24=AF$3,VLOOKUP($D$4&amp;$Z24,Data_Table_1[[Full Name Theme Conc]:[Theme Ranking]],8,0),0)</f>
        <v>0</v>
      </c>
      <c r="AH24" s="52">
        <v>3</v>
      </c>
      <c r="AI24" s="52" t="s">
        <v>13</v>
      </c>
      <c r="AJ24" s="52" t="s">
        <v>91</v>
      </c>
      <c r="AK24" s="52" t="e">
        <f t="shared" si="1"/>
        <v>#N/A</v>
      </c>
      <c r="AL24" s="52">
        <f>IF($AJ24=AL$3,VLOOKUP($D$5&amp;$AI24,Data_Table_1[[Full Name Theme Conc]:[Theme Ranking]],8,0),0)</f>
        <v>0</v>
      </c>
      <c r="AM24" s="52">
        <f>IF($AJ24=AM$3,VLOOKUP($D$5&amp;$AI24,Data_Table_1[[Full Name Theme Conc]:[Theme Ranking]],8,0),0)</f>
        <v>0</v>
      </c>
      <c r="AN24" s="52" t="e">
        <f>IF($AJ24=AN$3,VLOOKUP($D$5&amp;$AI24,Data_Table_1[[Full Name Theme Conc]:[Theme Ranking]],8,0),0)</f>
        <v>#N/A</v>
      </c>
      <c r="AO24" s="52">
        <f>IF($AJ24=AO$3,VLOOKUP($D$5&amp;$AI24,Data_Table_1[[Full Name Theme Conc]:[Theme Ranking]],8,0),0)</f>
        <v>0</v>
      </c>
      <c r="AW24" s="52" t="s">
        <v>13</v>
      </c>
      <c r="AX24" s="52" t="s">
        <v>91</v>
      </c>
      <c r="AY24" s="52" t="e">
        <f t="shared" si="2"/>
        <v>#N/A</v>
      </c>
      <c r="AZ24" s="52">
        <f t="shared" si="6"/>
        <v>0</v>
      </c>
      <c r="BA24" s="52">
        <f t="shared" si="3"/>
        <v>0</v>
      </c>
      <c r="BB24" s="52" t="e">
        <f t="shared" si="4"/>
        <v>#N/A</v>
      </c>
      <c r="BC24" s="52">
        <f t="shared" si="5"/>
        <v>0</v>
      </c>
      <c r="BE24" s="52" t="str">
        <v>Harmony</v>
      </c>
      <c r="BF24" s="52" t="str">
        <v>Relationship</v>
      </c>
      <c r="BG24" s="52" t="e">
        <v>#N/A</v>
      </c>
      <c r="BH24" s="52">
        <v>0</v>
      </c>
      <c r="BI24" s="52">
        <v>0</v>
      </c>
      <c r="BJ24" s="52" t="e">
        <v>#N/A</v>
      </c>
      <c r="BK24" s="52">
        <v>0</v>
      </c>
      <c r="BN24" s="5" t="e">
        <f>VLOOKUP($BO$8,Theme_Ranges[],2,0)</f>
        <v>#N/A</v>
      </c>
      <c r="BO24" s="5" t="e">
        <f>VLOOKUP($BO$8,Theme_Ranges[],3,0)</f>
        <v>#N/A</v>
      </c>
      <c r="BP24" s="42">
        <f>'Team Grid'!AW24</f>
        <v>0</v>
      </c>
      <c r="BQ24" s="42">
        <f t="shared" si="13"/>
        <v>0</v>
      </c>
      <c r="BR24" s="42">
        <f t="shared" si="14"/>
        <v>0</v>
      </c>
      <c r="BS24" s="42">
        <f t="shared" si="15"/>
        <v>0</v>
      </c>
      <c r="BT24" s="42">
        <f t="shared" si="16"/>
        <v>0</v>
      </c>
      <c r="BU24" s="71"/>
      <c r="BV24" s="42">
        <f t="shared" si="17"/>
        <v>0</v>
      </c>
      <c r="BW24" s="42">
        <f t="shared" si="18"/>
        <v>0</v>
      </c>
      <c r="BX24" s="42">
        <f t="shared" si="19"/>
        <v>0</v>
      </c>
      <c r="BY24" s="42">
        <f t="shared" si="20"/>
        <v>0</v>
      </c>
      <c r="BZ24" s="71"/>
      <c r="CB24" s="42" t="str">
        <f>'Team Grid'!BC24</f>
        <v/>
      </c>
      <c r="CC24" s="42" t="str">
        <f>'Team Grid'!BD24</f>
        <v/>
      </c>
      <c r="CD24" s="42" t="str">
        <f>'Team Grid'!BE24</f>
        <v/>
      </c>
      <c r="CE24" s="42" t="str">
        <f>'Team Grid'!BF24</f>
        <v/>
      </c>
      <c r="CF24" s="42" t="str">
        <f>'Team Grid'!BG24</f>
        <v/>
      </c>
      <c r="CG24" s="42" t="str">
        <f>'Team Grid'!BH24</f>
        <v/>
      </c>
      <c r="CH24" s="42" t="str">
        <f>'Team Grid'!BI24</f>
        <v/>
      </c>
      <c r="CI24" s="42" t="str">
        <f>'Team Grid'!BJ24</f>
        <v/>
      </c>
      <c r="CJ24" s="42" t="str">
        <f>'Team Grid'!BK24</f>
        <v/>
      </c>
      <c r="CK24" s="42" t="str">
        <f>'Team Grid'!BL24</f>
        <v/>
      </c>
      <c r="CL24" s="42" t="str">
        <f>'Team Grid'!BM24</f>
        <v/>
      </c>
      <c r="CM24" s="42" t="str">
        <f>'Team Grid'!BN24</f>
        <v/>
      </c>
      <c r="CN24" s="42" t="str">
        <f>'Team Grid'!BO24</f>
        <v/>
      </c>
      <c r="CO24" s="42" t="str">
        <f>'Team Grid'!BP24</f>
        <v/>
      </c>
      <c r="CP24" s="42" t="str">
        <f>'Team Grid'!BQ24</f>
        <v/>
      </c>
      <c r="CQ24" s="42" t="str">
        <f>'Team Grid'!BR24</f>
        <v/>
      </c>
      <c r="CR24" s="42" t="str">
        <f>'Team Grid'!BS24</f>
        <v/>
      </c>
      <c r="CS24" s="42" t="str">
        <f>'Team Grid'!BT24</f>
        <v/>
      </c>
      <c r="CT24" s="42" t="str">
        <f>'Team Grid'!BU24</f>
        <v/>
      </c>
      <c r="CU24" s="42" t="str">
        <f>'Team Grid'!BV24</f>
        <v/>
      </c>
      <c r="CV24" s="42" t="str">
        <f>'Team Grid'!BW24</f>
        <v/>
      </c>
      <c r="CW24" s="42" t="str">
        <f>'Team Grid'!BX24</f>
        <v/>
      </c>
      <c r="CX24" s="42" t="str">
        <f>'Team Grid'!BY24</f>
        <v/>
      </c>
      <c r="CY24" s="42" t="str">
        <f>'Team Grid'!BZ24</f>
        <v/>
      </c>
      <c r="CZ24" s="42" t="str">
        <f>'Team Grid'!CA24</f>
        <v/>
      </c>
      <c r="DA24" s="42" t="str">
        <f>'Team Grid'!CB24</f>
        <v/>
      </c>
      <c r="DB24" s="42" t="str">
        <f>'Team Grid'!CC24</f>
        <v/>
      </c>
      <c r="DC24" s="42" t="str">
        <f>'Team Grid'!CD24</f>
        <v/>
      </c>
      <c r="DD24" s="42" t="str">
        <f>'Team Grid'!CE24</f>
        <v/>
      </c>
      <c r="DE24" s="42" t="str">
        <f>'Team Grid'!CF24</f>
        <v/>
      </c>
      <c r="DF24" s="42" t="str">
        <f>'Team Grid'!CG24</f>
        <v/>
      </c>
      <c r="DG24" s="42" t="str">
        <f>'Team Grid'!CH24</f>
        <v/>
      </c>
      <c r="DH24" s="42" t="str">
        <f>'Team Grid'!CI24</f>
        <v/>
      </c>
      <c r="DI24" s="42" t="str">
        <f>'Team Grid'!CJ24</f>
        <v/>
      </c>
    </row>
    <row r="25" spans="1:113" x14ac:dyDescent="0.45">
      <c r="A25" s="66"/>
      <c r="T25" s="65"/>
      <c r="Y25" s="52">
        <v>3</v>
      </c>
      <c r="Z25" s="52" t="s">
        <v>26</v>
      </c>
      <c r="AA25" s="52" t="s">
        <v>91</v>
      </c>
      <c r="AB25" s="52" t="e">
        <f t="shared" si="23"/>
        <v>#N/A</v>
      </c>
      <c r="AC25" s="52">
        <f>IF($AA25=AC$3,VLOOKUP($D$4&amp;$Z25,Data_Table_1[[Full Name Theme Conc]:[Theme Ranking]],8,0),0)</f>
        <v>0</v>
      </c>
      <c r="AD25" s="52">
        <f>IF($AA25=AD$3,VLOOKUP($D$4&amp;$Z25,Data_Table_1[[Full Name Theme Conc]:[Theme Ranking]],8,0),0)</f>
        <v>0</v>
      </c>
      <c r="AE25" s="52" t="e">
        <f>IF($AA25=AE$3,VLOOKUP($D$4&amp;$Z25,Data_Table_1[[Full Name Theme Conc]:[Theme Ranking]],8,0),0)</f>
        <v>#N/A</v>
      </c>
      <c r="AF25" s="52">
        <f>IF($AA25=AF$3,VLOOKUP($D$4&amp;$Z25,Data_Table_1[[Full Name Theme Conc]:[Theme Ranking]],8,0),0)</f>
        <v>0</v>
      </c>
      <c r="AH25" s="52">
        <v>3</v>
      </c>
      <c r="AI25" s="52" t="s">
        <v>26</v>
      </c>
      <c r="AJ25" s="52" t="s">
        <v>91</v>
      </c>
      <c r="AK25" s="52" t="e">
        <f t="shared" si="1"/>
        <v>#N/A</v>
      </c>
      <c r="AL25" s="52">
        <f>IF($AJ25=AL$3,VLOOKUP($D$5&amp;$AI25,Data_Table_1[[Full Name Theme Conc]:[Theme Ranking]],8,0),0)</f>
        <v>0</v>
      </c>
      <c r="AM25" s="52">
        <f>IF($AJ25=AM$3,VLOOKUP($D$5&amp;$AI25,Data_Table_1[[Full Name Theme Conc]:[Theme Ranking]],8,0),0)</f>
        <v>0</v>
      </c>
      <c r="AN25" s="52" t="e">
        <f>IF($AJ25=AN$3,VLOOKUP($D$5&amp;$AI25,Data_Table_1[[Full Name Theme Conc]:[Theme Ranking]],8,0),0)</f>
        <v>#N/A</v>
      </c>
      <c r="AO25" s="52">
        <f>IF($AJ25=AO$3,VLOOKUP($D$5&amp;$AI25,Data_Table_1[[Full Name Theme Conc]:[Theme Ranking]],8,0),0)</f>
        <v>0</v>
      </c>
      <c r="AW25" s="52" t="s">
        <v>26</v>
      </c>
      <c r="AX25" s="52" t="s">
        <v>91</v>
      </c>
      <c r="AY25" s="52" t="e">
        <f t="shared" si="2"/>
        <v>#N/A</v>
      </c>
      <c r="AZ25" s="52">
        <f t="shared" si="6"/>
        <v>0</v>
      </c>
      <c r="BA25" s="52">
        <f t="shared" si="3"/>
        <v>0</v>
      </c>
      <c r="BB25" s="52" t="e">
        <f t="shared" si="4"/>
        <v>#N/A</v>
      </c>
      <c r="BC25" s="52">
        <f t="shared" si="5"/>
        <v>0</v>
      </c>
      <c r="BE25" s="52" t="str">
        <v>Includer</v>
      </c>
      <c r="BF25" s="52" t="str">
        <v>Relationship</v>
      </c>
      <c r="BG25" s="52" t="e">
        <v>#N/A</v>
      </c>
      <c r="BH25" s="52">
        <v>0</v>
      </c>
      <c r="BI25" s="52">
        <v>0</v>
      </c>
      <c r="BJ25" s="52" t="e">
        <v>#N/A</v>
      </c>
      <c r="BK25" s="52">
        <v>0</v>
      </c>
      <c r="BN25" s="5" t="e">
        <f>VLOOKUP($BO$8,Theme_Ranges[],2,0)</f>
        <v>#N/A</v>
      </c>
      <c r="BO25" s="5" t="e">
        <f>VLOOKUP($BO$8,Theme_Ranges[],3,0)</f>
        <v>#N/A</v>
      </c>
      <c r="BP25" s="42">
        <f>'Team Grid'!AW25</f>
        <v>0</v>
      </c>
      <c r="BQ25" s="42">
        <f t="shared" si="13"/>
        <v>0</v>
      </c>
      <c r="BR25" s="42">
        <f t="shared" si="14"/>
        <v>0</v>
      </c>
      <c r="BS25" s="42">
        <f t="shared" si="15"/>
        <v>0</v>
      </c>
      <c r="BT25" s="42">
        <f t="shared" si="16"/>
        <v>0</v>
      </c>
      <c r="BU25" s="71"/>
      <c r="BV25" s="42">
        <f t="shared" si="17"/>
        <v>0</v>
      </c>
      <c r="BW25" s="42">
        <f t="shared" si="18"/>
        <v>0</v>
      </c>
      <c r="BX25" s="42">
        <f t="shared" si="19"/>
        <v>0</v>
      </c>
      <c r="BY25" s="42">
        <f t="shared" si="20"/>
        <v>0</v>
      </c>
      <c r="BZ25" s="71"/>
      <c r="CB25" s="42" t="str">
        <f>'Team Grid'!BC25</f>
        <v/>
      </c>
      <c r="CC25" s="42" t="str">
        <f>'Team Grid'!BD25</f>
        <v/>
      </c>
      <c r="CD25" s="42" t="str">
        <f>'Team Grid'!BE25</f>
        <v/>
      </c>
      <c r="CE25" s="42" t="str">
        <f>'Team Grid'!BF25</f>
        <v/>
      </c>
      <c r="CF25" s="42" t="str">
        <f>'Team Grid'!BG25</f>
        <v/>
      </c>
      <c r="CG25" s="42" t="str">
        <f>'Team Grid'!BH25</f>
        <v/>
      </c>
      <c r="CH25" s="42" t="str">
        <f>'Team Grid'!BI25</f>
        <v/>
      </c>
      <c r="CI25" s="42" t="str">
        <f>'Team Grid'!BJ25</f>
        <v/>
      </c>
      <c r="CJ25" s="42" t="str">
        <f>'Team Grid'!BK25</f>
        <v/>
      </c>
      <c r="CK25" s="42" t="str">
        <f>'Team Grid'!BL25</f>
        <v/>
      </c>
      <c r="CL25" s="42" t="str">
        <f>'Team Grid'!BM25</f>
        <v/>
      </c>
      <c r="CM25" s="42" t="str">
        <f>'Team Grid'!BN25</f>
        <v/>
      </c>
      <c r="CN25" s="42" t="str">
        <f>'Team Grid'!BO25</f>
        <v/>
      </c>
      <c r="CO25" s="42" t="str">
        <f>'Team Grid'!BP25</f>
        <v/>
      </c>
      <c r="CP25" s="42" t="str">
        <f>'Team Grid'!BQ25</f>
        <v/>
      </c>
      <c r="CQ25" s="42" t="str">
        <f>'Team Grid'!BR25</f>
        <v/>
      </c>
      <c r="CR25" s="42" t="str">
        <f>'Team Grid'!BS25</f>
        <v/>
      </c>
      <c r="CS25" s="42" t="str">
        <f>'Team Grid'!BT25</f>
        <v/>
      </c>
      <c r="CT25" s="42" t="str">
        <f>'Team Grid'!BU25</f>
        <v/>
      </c>
      <c r="CU25" s="42" t="str">
        <f>'Team Grid'!BV25</f>
        <v/>
      </c>
      <c r="CV25" s="42" t="str">
        <f>'Team Grid'!BW25</f>
        <v/>
      </c>
      <c r="CW25" s="42" t="str">
        <f>'Team Grid'!BX25</f>
        <v/>
      </c>
      <c r="CX25" s="42" t="str">
        <f>'Team Grid'!BY25</f>
        <v/>
      </c>
      <c r="CY25" s="42" t="str">
        <f>'Team Grid'!BZ25</f>
        <v/>
      </c>
      <c r="CZ25" s="42" t="str">
        <f>'Team Grid'!CA25</f>
        <v/>
      </c>
      <c r="DA25" s="42" t="str">
        <f>'Team Grid'!CB25</f>
        <v/>
      </c>
      <c r="DB25" s="42" t="str">
        <f>'Team Grid'!CC25</f>
        <v/>
      </c>
      <c r="DC25" s="42" t="str">
        <f>'Team Grid'!CD25</f>
        <v/>
      </c>
      <c r="DD25" s="42" t="str">
        <f>'Team Grid'!CE25</f>
        <v/>
      </c>
      <c r="DE25" s="42" t="str">
        <f>'Team Grid'!CF25</f>
        <v/>
      </c>
      <c r="DF25" s="42" t="str">
        <f>'Team Grid'!CG25</f>
        <v/>
      </c>
      <c r="DG25" s="42" t="str">
        <f>'Team Grid'!CH25</f>
        <v/>
      </c>
      <c r="DH25" s="42" t="str">
        <f>'Team Grid'!CI25</f>
        <v/>
      </c>
      <c r="DI25" s="42" t="str">
        <f>'Team Grid'!CJ25</f>
        <v/>
      </c>
    </row>
    <row r="26" spans="1:113" x14ac:dyDescent="0.45">
      <c r="A26" s="66"/>
      <c r="T26" s="65"/>
      <c r="Y26" s="52">
        <v>3</v>
      </c>
      <c r="Z26" s="52" t="s">
        <v>19</v>
      </c>
      <c r="AA26" s="52" t="s">
        <v>91</v>
      </c>
      <c r="AB26" s="52" t="e">
        <f t="shared" si="23"/>
        <v>#N/A</v>
      </c>
      <c r="AC26" s="52">
        <f>IF($AA26=AC$3,VLOOKUP($D$4&amp;$Z26,Data_Table_1[[Full Name Theme Conc]:[Theme Ranking]],8,0),0)</f>
        <v>0</v>
      </c>
      <c r="AD26" s="52">
        <f>IF($AA26=AD$3,VLOOKUP($D$4&amp;$Z26,Data_Table_1[[Full Name Theme Conc]:[Theme Ranking]],8,0),0)</f>
        <v>0</v>
      </c>
      <c r="AE26" s="52" t="e">
        <f>IF($AA26=AE$3,VLOOKUP($D$4&amp;$Z26,Data_Table_1[[Full Name Theme Conc]:[Theme Ranking]],8,0),0)</f>
        <v>#N/A</v>
      </c>
      <c r="AF26" s="52">
        <f>IF($AA26=AF$3,VLOOKUP($D$4&amp;$Z26,Data_Table_1[[Full Name Theme Conc]:[Theme Ranking]],8,0),0)</f>
        <v>0</v>
      </c>
      <c r="AH26" s="52">
        <v>3</v>
      </c>
      <c r="AI26" s="52" t="s">
        <v>19</v>
      </c>
      <c r="AJ26" s="52" t="s">
        <v>91</v>
      </c>
      <c r="AK26" s="52" t="e">
        <f t="shared" si="1"/>
        <v>#N/A</v>
      </c>
      <c r="AL26" s="52">
        <f>IF($AJ26=AL$3,VLOOKUP($D$5&amp;$AI26,Data_Table_1[[Full Name Theme Conc]:[Theme Ranking]],8,0),0)</f>
        <v>0</v>
      </c>
      <c r="AM26" s="52">
        <f>IF($AJ26=AM$3,VLOOKUP($D$5&amp;$AI26,Data_Table_1[[Full Name Theme Conc]:[Theme Ranking]],8,0),0)</f>
        <v>0</v>
      </c>
      <c r="AN26" s="52" t="e">
        <f>IF($AJ26=AN$3,VLOOKUP($D$5&amp;$AI26,Data_Table_1[[Full Name Theme Conc]:[Theme Ranking]],8,0),0)</f>
        <v>#N/A</v>
      </c>
      <c r="AO26" s="52">
        <f>IF($AJ26=AO$3,VLOOKUP($D$5&amp;$AI26,Data_Table_1[[Full Name Theme Conc]:[Theme Ranking]],8,0),0)</f>
        <v>0</v>
      </c>
      <c r="AW26" s="52" t="s">
        <v>19</v>
      </c>
      <c r="AX26" s="52" t="s">
        <v>91</v>
      </c>
      <c r="AY26" s="52" t="e">
        <f t="shared" si="2"/>
        <v>#N/A</v>
      </c>
      <c r="AZ26" s="52">
        <f t="shared" si="6"/>
        <v>0</v>
      </c>
      <c r="BA26" s="52">
        <f t="shared" si="3"/>
        <v>0</v>
      </c>
      <c r="BB26" s="52" t="e">
        <f t="shared" si="4"/>
        <v>#N/A</v>
      </c>
      <c r="BC26" s="52">
        <f t="shared" si="5"/>
        <v>0</v>
      </c>
      <c r="BE26" s="52" t="str">
        <v>Individualization</v>
      </c>
      <c r="BF26" s="52" t="str">
        <v>Relationship</v>
      </c>
      <c r="BG26" s="52" t="e">
        <v>#N/A</v>
      </c>
      <c r="BH26" s="52">
        <v>0</v>
      </c>
      <c r="BI26" s="52">
        <v>0</v>
      </c>
      <c r="BJ26" s="52" t="e">
        <v>#N/A</v>
      </c>
      <c r="BK26" s="52">
        <v>0</v>
      </c>
      <c r="BN26" s="5" t="e">
        <f>VLOOKUP($BO$8,Theme_Ranges[],2,0)</f>
        <v>#N/A</v>
      </c>
      <c r="BO26" s="5" t="e">
        <f>VLOOKUP($BO$8,Theme_Ranges[],3,0)</f>
        <v>#N/A</v>
      </c>
      <c r="BP26" s="42">
        <f>'Team Grid'!AW26</f>
        <v>0</v>
      </c>
      <c r="BQ26" s="42">
        <f t="shared" si="13"/>
        <v>0</v>
      </c>
      <c r="BR26" s="42">
        <f t="shared" si="14"/>
        <v>0</v>
      </c>
      <c r="BS26" s="42">
        <f t="shared" si="15"/>
        <v>0</v>
      </c>
      <c r="BT26" s="42">
        <f t="shared" si="16"/>
        <v>0</v>
      </c>
      <c r="BU26" s="71"/>
      <c r="BV26" s="42">
        <f t="shared" si="17"/>
        <v>0</v>
      </c>
      <c r="BW26" s="42">
        <f t="shared" si="18"/>
        <v>0</v>
      </c>
      <c r="BX26" s="42">
        <f t="shared" si="19"/>
        <v>0</v>
      </c>
      <c r="BY26" s="42">
        <f t="shared" si="20"/>
        <v>0</v>
      </c>
      <c r="BZ26" s="71"/>
      <c r="CB26" s="42" t="str">
        <f>'Team Grid'!BC26</f>
        <v/>
      </c>
      <c r="CC26" s="42" t="str">
        <f>'Team Grid'!BD26</f>
        <v/>
      </c>
      <c r="CD26" s="42" t="str">
        <f>'Team Grid'!BE26</f>
        <v/>
      </c>
      <c r="CE26" s="42" t="str">
        <f>'Team Grid'!BF26</f>
        <v/>
      </c>
      <c r="CF26" s="42" t="str">
        <f>'Team Grid'!BG26</f>
        <v/>
      </c>
      <c r="CG26" s="42" t="str">
        <f>'Team Grid'!BH26</f>
        <v/>
      </c>
      <c r="CH26" s="42" t="str">
        <f>'Team Grid'!BI26</f>
        <v/>
      </c>
      <c r="CI26" s="42" t="str">
        <f>'Team Grid'!BJ26</f>
        <v/>
      </c>
      <c r="CJ26" s="42" t="str">
        <f>'Team Grid'!BK26</f>
        <v/>
      </c>
      <c r="CK26" s="42" t="str">
        <f>'Team Grid'!BL26</f>
        <v/>
      </c>
      <c r="CL26" s="42" t="str">
        <f>'Team Grid'!BM26</f>
        <v/>
      </c>
      <c r="CM26" s="42" t="str">
        <f>'Team Grid'!BN26</f>
        <v/>
      </c>
      <c r="CN26" s="42" t="str">
        <f>'Team Grid'!BO26</f>
        <v/>
      </c>
      <c r="CO26" s="42" t="str">
        <f>'Team Grid'!BP26</f>
        <v/>
      </c>
      <c r="CP26" s="42" t="str">
        <f>'Team Grid'!BQ26</f>
        <v/>
      </c>
      <c r="CQ26" s="42" t="str">
        <f>'Team Grid'!BR26</f>
        <v/>
      </c>
      <c r="CR26" s="42" t="str">
        <f>'Team Grid'!BS26</f>
        <v/>
      </c>
      <c r="CS26" s="42" t="str">
        <f>'Team Grid'!BT26</f>
        <v/>
      </c>
      <c r="CT26" s="42" t="str">
        <f>'Team Grid'!BU26</f>
        <v/>
      </c>
      <c r="CU26" s="42" t="str">
        <f>'Team Grid'!BV26</f>
        <v/>
      </c>
      <c r="CV26" s="42" t="str">
        <f>'Team Grid'!BW26</f>
        <v/>
      </c>
      <c r="CW26" s="42" t="str">
        <f>'Team Grid'!BX26</f>
        <v/>
      </c>
      <c r="CX26" s="42" t="str">
        <f>'Team Grid'!BY26</f>
        <v/>
      </c>
      <c r="CY26" s="42" t="str">
        <f>'Team Grid'!BZ26</f>
        <v/>
      </c>
      <c r="CZ26" s="42" t="str">
        <f>'Team Grid'!CA26</f>
        <v/>
      </c>
      <c r="DA26" s="42" t="str">
        <f>'Team Grid'!CB26</f>
        <v/>
      </c>
      <c r="DB26" s="42" t="str">
        <f>'Team Grid'!CC26</f>
        <v/>
      </c>
      <c r="DC26" s="42" t="str">
        <f>'Team Grid'!CD26</f>
        <v/>
      </c>
      <c r="DD26" s="42" t="str">
        <f>'Team Grid'!CE26</f>
        <v/>
      </c>
      <c r="DE26" s="42" t="str">
        <f>'Team Grid'!CF26</f>
        <v/>
      </c>
      <c r="DF26" s="42" t="str">
        <f>'Team Grid'!CG26</f>
        <v/>
      </c>
      <c r="DG26" s="42" t="str">
        <f>'Team Grid'!CH26</f>
        <v/>
      </c>
      <c r="DH26" s="42" t="str">
        <f>'Team Grid'!CI26</f>
        <v/>
      </c>
      <c r="DI26" s="42" t="str">
        <f>'Team Grid'!CJ26</f>
        <v/>
      </c>
    </row>
    <row r="27" spans="1:113" x14ac:dyDescent="0.45">
      <c r="A27" s="66"/>
      <c r="T27" s="65"/>
      <c r="Y27" s="52">
        <v>3</v>
      </c>
      <c r="Z27" s="52" t="s">
        <v>4</v>
      </c>
      <c r="AA27" s="52" t="s">
        <v>91</v>
      </c>
      <c r="AB27" s="52" t="e">
        <f t="shared" si="23"/>
        <v>#N/A</v>
      </c>
      <c r="AC27" s="52">
        <f>IF($AA27=AC$3,VLOOKUP($D$4&amp;$Z27,Data_Table_1[[Full Name Theme Conc]:[Theme Ranking]],8,0),0)</f>
        <v>0</v>
      </c>
      <c r="AD27" s="52">
        <f>IF($AA27=AD$3,VLOOKUP($D$4&amp;$Z27,Data_Table_1[[Full Name Theme Conc]:[Theme Ranking]],8,0),0)</f>
        <v>0</v>
      </c>
      <c r="AE27" s="52" t="e">
        <f>IF($AA27=AE$3,VLOOKUP($D$4&amp;$Z27,Data_Table_1[[Full Name Theme Conc]:[Theme Ranking]],8,0),0)</f>
        <v>#N/A</v>
      </c>
      <c r="AF27" s="52">
        <f>IF($AA27=AF$3,VLOOKUP($D$4&amp;$Z27,Data_Table_1[[Full Name Theme Conc]:[Theme Ranking]],8,0),0)</f>
        <v>0</v>
      </c>
      <c r="AH27" s="52">
        <v>3</v>
      </c>
      <c r="AI27" s="52" t="s">
        <v>4</v>
      </c>
      <c r="AJ27" s="52" t="s">
        <v>91</v>
      </c>
      <c r="AK27" s="52" t="e">
        <f t="shared" si="1"/>
        <v>#N/A</v>
      </c>
      <c r="AL27" s="52">
        <f>IF($AJ27=AL$3,VLOOKUP($D$5&amp;$AI27,Data_Table_1[[Full Name Theme Conc]:[Theme Ranking]],8,0),0)</f>
        <v>0</v>
      </c>
      <c r="AM27" s="52">
        <f>IF($AJ27=AM$3,VLOOKUP($D$5&amp;$AI27,Data_Table_1[[Full Name Theme Conc]:[Theme Ranking]],8,0),0)</f>
        <v>0</v>
      </c>
      <c r="AN27" s="52" t="e">
        <f>IF($AJ27=AN$3,VLOOKUP($D$5&amp;$AI27,Data_Table_1[[Full Name Theme Conc]:[Theme Ranking]],8,0),0)</f>
        <v>#N/A</v>
      </c>
      <c r="AO27" s="52">
        <f>IF($AJ27=AO$3,VLOOKUP($D$5&amp;$AI27,Data_Table_1[[Full Name Theme Conc]:[Theme Ranking]],8,0),0)</f>
        <v>0</v>
      </c>
      <c r="AW27" s="52" t="s">
        <v>4</v>
      </c>
      <c r="AX27" s="52" t="s">
        <v>91</v>
      </c>
      <c r="AY27" s="52" t="e">
        <f t="shared" si="2"/>
        <v>#N/A</v>
      </c>
      <c r="AZ27" s="52">
        <f t="shared" si="6"/>
        <v>0</v>
      </c>
      <c r="BA27" s="52">
        <f t="shared" si="3"/>
        <v>0</v>
      </c>
      <c r="BB27" s="52" t="e">
        <f t="shared" si="4"/>
        <v>#N/A</v>
      </c>
      <c r="BC27" s="52">
        <f t="shared" si="5"/>
        <v>0</v>
      </c>
      <c r="BE27" s="52" t="str">
        <v>Positivity</v>
      </c>
      <c r="BF27" s="52" t="str">
        <v>Relationship</v>
      </c>
      <c r="BG27" s="52" t="e">
        <v>#N/A</v>
      </c>
      <c r="BH27" s="52">
        <v>0</v>
      </c>
      <c r="BI27" s="52">
        <v>0</v>
      </c>
      <c r="BJ27" s="52" t="e">
        <v>#N/A</v>
      </c>
      <c r="BK27" s="52">
        <v>0</v>
      </c>
      <c r="BN27" s="5" t="e">
        <f>VLOOKUP($BO$8,Theme_Ranges[],2,0)</f>
        <v>#N/A</v>
      </c>
      <c r="BO27" s="5" t="e">
        <f>VLOOKUP($BO$8,Theme_Ranges[],3,0)</f>
        <v>#N/A</v>
      </c>
      <c r="BP27" s="42">
        <f>'Team Grid'!AW27</f>
        <v>0</v>
      </c>
      <c r="BQ27" s="42">
        <f t="shared" si="13"/>
        <v>0</v>
      </c>
      <c r="BR27" s="42">
        <f t="shared" si="14"/>
        <v>0</v>
      </c>
      <c r="BS27" s="42">
        <f t="shared" si="15"/>
        <v>0</v>
      </c>
      <c r="BT27" s="42">
        <f t="shared" si="16"/>
        <v>0</v>
      </c>
      <c r="BU27" s="71"/>
      <c r="BV27" s="42">
        <f t="shared" si="17"/>
        <v>0</v>
      </c>
      <c r="BW27" s="42">
        <f t="shared" si="18"/>
        <v>0</v>
      </c>
      <c r="BX27" s="42">
        <f t="shared" si="19"/>
        <v>0</v>
      </c>
      <c r="BY27" s="42">
        <f t="shared" si="20"/>
        <v>0</v>
      </c>
      <c r="BZ27" s="71"/>
      <c r="CB27" s="42" t="str">
        <f>'Team Grid'!BC27</f>
        <v/>
      </c>
      <c r="CC27" s="42" t="str">
        <f>'Team Grid'!BD27</f>
        <v/>
      </c>
      <c r="CD27" s="42" t="str">
        <f>'Team Grid'!BE27</f>
        <v/>
      </c>
      <c r="CE27" s="42" t="str">
        <f>'Team Grid'!BF27</f>
        <v/>
      </c>
      <c r="CF27" s="42" t="str">
        <f>'Team Grid'!BG27</f>
        <v/>
      </c>
      <c r="CG27" s="42" t="str">
        <f>'Team Grid'!BH27</f>
        <v/>
      </c>
      <c r="CH27" s="42" t="str">
        <f>'Team Grid'!BI27</f>
        <v/>
      </c>
      <c r="CI27" s="42" t="str">
        <f>'Team Grid'!BJ27</f>
        <v/>
      </c>
      <c r="CJ27" s="42" t="str">
        <f>'Team Grid'!BK27</f>
        <v/>
      </c>
      <c r="CK27" s="42" t="str">
        <f>'Team Grid'!BL27</f>
        <v/>
      </c>
      <c r="CL27" s="42" t="str">
        <f>'Team Grid'!BM27</f>
        <v/>
      </c>
      <c r="CM27" s="42" t="str">
        <f>'Team Grid'!BN27</f>
        <v/>
      </c>
      <c r="CN27" s="42" t="str">
        <f>'Team Grid'!BO27</f>
        <v/>
      </c>
      <c r="CO27" s="42" t="str">
        <f>'Team Grid'!BP27</f>
        <v/>
      </c>
      <c r="CP27" s="42" t="str">
        <f>'Team Grid'!BQ27</f>
        <v/>
      </c>
      <c r="CQ27" s="42" t="str">
        <f>'Team Grid'!BR27</f>
        <v/>
      </c>
      <c r="CR27" s="42" t="str">
        <f>'Team Grid'!BS27</f>
        <v/>
      </c>
      <c r="CS27" s="42" t="str">
        <f>'Team Grid'!BT27</f>
        <v/>
      </c>
      <c r="CT27" s="42" t="str">
        <f>'Team Grid'!BU27</f>
        <v/>
      </c>
      <c r="CU27" s="42" t="str">
        <f>'Team Grid'!BV27</f>
        <v/>
      </c>
      <c r="CV27" s="42" t="str">
        <f>'Team Grid'!BW27</f>
        <v/>
      </c>
      <c r="CW27" s="42" t="str">
        <f>'Team Grid'!BX27</f>
        <v/>
      </c>
      <c r="CX27" s="42" t="str">
        <f>'Team Grid'!BY27</f>
        <v/>
      </c>
      <c r="CY27" s="42" t="str">
        <f>'Team Grid'!BZ27</f>
        <v/>
      </c>
      <c r="CZ27" s="42" t="str">
        <f>'Team Grid'!CA27</f>
        <v/>
      </c>
      <c r="DA27" s="42" t="str">
        <f>'Team Grid'!CB27</f>
        <v/>
      </c>
      <c r="DB27" s="42" t="str">
        <f>'Team Grid'!CC27</f>
        <v/>
      </c>
      <c r="DC27" s="42" t="str">
        <f>'Team Grid'!CD27</f>
        <v/>
      </c>
      <c r="DD27" s="42" t="str">
        <f>'Team Grid'!CE27</f>
        <v/>
      </c>
      <c r="DE27" s="42" t="str">
        <f>'Team Grid'!CF27</f>
        <v/>
      </c>
      <c r="DF27" s="42" t="str">
        <f>'Team Grid'!CG27</f>
        <v/>
      </c>
      <c r="DG27" s="42" t="str">
        <f>'Team Grid'!CH27</f>
        <v/>
      </c>
      <c r="DH27" s="42" t="str">
        <f>'Team Grid'!CI27</f>
        <v/>
      </c>
      <c r="DI27" s="42" t="str">
        <f>'Team Grid'!CJ27</f>
        <v/>
      </c>
    </row>
    <row r="28" spans="1:113" x14ac:dyDescent="0.45">
      <c r="A28" s="66"/>
      <c r="T28" s="65"/>
      <c r="Y28" s="52">
        <v>3</v>
      </c>
      <c r="Z28" s="52" t="s">
        <v>9</v>
      </c>
      <c r="AA28" s="52" t="s">
        <v>91</v>
      </c>
      <c r="AB28" s="52" t="e">
        <f t="shared" si="23"/>
        <v>#N/A</v>
      </c>
      <c r="AC28" s="52">
        <f>IF($AA28=AC$3,VLOOKUP($D$4&amp;$Z28,Data_Table_1[[Full Name Theme Conc]:[Theme Ranking]],8,0),0)</f>
        <v>0</v>
      </c>
      <c r="AD28" s="52">
        <f>IF($AA28=AD$3,VLOOKUP($D$4&amp;$Z28,Data_Table_1[[Full Name Theme Conc]:[Theme Ranking]],8,0),0)</f>
        <v>0</v>
      </c>
      <c r="AE28" s="52" t="e">
        <f>IF($AA28=AE$3,VLOOKUP($D$4&amp;$Z28,Data_Table_1[[Full Name Theme Conc]:[Theme Ranking]],8,0),0)</f>
        <v>#N/A</v>
      </c>
      <c r="AF28" s="52">
        <f>IF($AA28=AF$3,VLOOKUP($D$4&amp;$Z28,Data_Table_1[[Full Name Theme Conc]:[Theme Ranking]],8,0),0)</f>
        <v>0</v>
      </c>
      <c r="AH28" s="52">
        <v>3</v>
      </c>
      <c r="AI28" s="52" t="s">
        <v>9</v>
      </c>
      <c r="AJ28" s="52" t="s">
        <v>91</v>
      </c>
      <c r="AK28" s="52" t="e">
        <f t="shared" si="1"/>
        <v>#N/A</v>
      </c>
      <c r="AL28" s="52">
        <f>IF($AJ28=AL$3,VLOOKUP($D$5&amp;$AI28,Data_Table_1[[Full Name Theme Conc]:[Theme Ranking]],8,0),0)</f>
        <v>0</v>
      </c>
      <c r="AM28" s="52">
        <f>IF($AJ28=AM$3,VLOOKUP($D$5&amp;$AI28,Data_Table_1[[Full Name Theme Conc]:[Theme Ranking]],8,0),0)</f>
        <v>0</v>
      </c>
      <c r="AN28" s="52" t="e">
        <f>IF($AJ28=AN$3,VLOOKUP($D$5&amp;$AI28,Data_Table_1[[Full Name Theme Conc]:[Theme Ranking]],8,0),0)</f>
        <v>#N/A</v>
      </c>
      <c r="AO28" s="52">
        <f>IF($AJ28=AO$3,VLOOKUP($D$5&amp;$AI28,Data_Table_1[[Full Name Theme Conc]:[Theme Ranking]],8,0),0)</f>
        <v>0</v>
      </c>
      <c r="AW28" s="52" t="s">
        <v>9</v>
      </c>
      <c r="AX28" s="52" t="s">
        <v>91</v>
      </c>
      <c r="AY28" s="52" t="e">
        <f t="shared" si="2"/>
        <v>#N/A</v>
      </c>
      <c r="AZ28" s="52">
        <f t="shared" si="6"/>
        <v>0</v>
      </c>
      <c r="BA28" s="52">
        <f t="shared" si="3"/>
        <v>0</v>
      </c>
      <c r="BB28" s="52" t="e">
        <f t="shared" si="4"/>
        <v>#N/A</v>
      </c>
      <c r="BC28" s="52">
        <f t="shared" si="5"/>
        <v>0</v>
      </c>
      <c r="BE28" s="52" t="str">
        <v>Relator</v>
      </c>
      <c r="BF28" s="52" t="str">
        <v>Relationship</v>
      </c>
      <c r="BG28" s="52" t="e">
        <v>#N/A</v>
      </c>
      <c r="BH28" s="52">
        <v>0</v>
      </c>
      <c r="BI28" s="52">
        <v>0</v>
      </c>
      <c r="BJ28" s="52" t="e">
        <v>#N/A</v>
      </c>
      <c r="BK28" s="52">
        <v>0</v>
      </c>
      <c r="BN28" s="5" t="e">
        <f>VLOOKUP($BO$8,Theme_Ranges[],2,0)</f>
        <v>#N/A</v>
      </c>
      <c r="BO28" s="5" t="e">
        <f>VLOOKUP($BO$8,Theme_Ranges[],3,0)</f>
        <v>#N/A</v>
      </c>
      <c r="BP28" s="42">
        <f>'Team Grid'!AW28</f>
        <v>0</v>
      </c>
      <c r="BQ28" s="42">
        <f t="shared" si="13"/>
        <v>0</v>
      </c>
      <c r="BR28" s="42">
        <f t="shared" si="14"/>
        <v>0</v>
      </c>
      <c r="BS28" s="42">
        <f t="shared" si="15"/>
        <v>0</v>
      </c>
      <c r="BT28" s="42">
        <f t="shared" si="16"/>
        <v>0</v>
      </c>
      <c r="BU28" s="71"/>
      <c r="BV28" s="42">
        <f t="shared" si="17"/>
        <v>0</v>
      </c>
      <c r="BW28" s="42">
        <f t="shared" si="18"/>
        <v>0</v>
      </c>
      <c r="BX28" s="42">
        <f t="shared" si="19"/>
        <v>0</v>
      </c>
      <c r="BY28" s="42">
        <f t="shared" si="20"/>
        <v>0</v>
      </c>
      <c r="BZ28" s="71"/>
      <c r="CB28" s="42" t="str">
        <f>'Team Grid'!BC28</f>
        <v/>
      </c>
      <c r="CC28" s="42" t="str">
        <f>'Team Grid'!BD28</f>
        <v/>
      </c>
      <c r="CD28" s="42" t="str">
        <f>'Team Grid'!BE28</f>
        <v/>
      </c>
      <c r="CE28" s="42" t="str">
        <f>'Team Grid'!BF28</f>
        <v/>
      </c>
      <c r="CF28" s="42" t="str">
        <f>'Team Grid'!BG28</f>
        <v/>
      </c>
      <c r="CG28" s="42" t="str">
        <f>'Team Grid'!BH28</f>
        <v/>
      </c>
      <c r="CH28" s="42" t="str">
        <f>'Team Grid'!BI28</f>
        <v/>
      </c>
      <c r="CI28" s="42" t="str">
        <f>'Team Grid'!BJ28</f>
        <v/>
      </c>
      <c r="CJ28" s="42" t="str">
        <f>'Team Grid'!BK28</f>
        <v/>
      </c>
      <c r="CK28" s="42" t="str">
        <f>'Team Grid'!BL28</f>
        <v/>
      </c>
      <c r="CL28" s="42" t="str">
        <f>'Team Grid'!BM28</f>
        <v/>
      </c>
      <c r="CM28" s="42" t="str">
        <f>'Team Grid'!BN28</f>
        <v/>
      </c>
      <c r="CN28" s="42" t="str">
        <f>'Team Grid'!BO28</f>
        <v/>
      </c>
      <c r="CO28" s="42" t="str">
        <f>'Team Grid'!BP28</f>
        <v/>
      </c>
      <c r="CP28" s="42" t="str">
        <f>'Team Grid'!BQ28</f>
        <v/>
      </c>
      <c r="CQ28" s="42" t="str">
        <f>'Team Grid'!BR28</f>
        <v/>
      </c>
      <c r="CR28" s="42" t="str">
        <f>'Team Grid'!BS28</f>
        <v/>
      </c>
      <c r="CS28" s="42" t="str">
        <f>'Team Grid'!BT28</f>
        <v/>
      </c>
      <c r="CT28" s="42" t="str">
        <f>'Team Grid'!BU28</f>
        <v/>
      </c>
      <c r="CU28" s="42" t="str">
        <f>'Team Grid'!BV28</f>
        <v/>
      </c>
      <c r="CV28" s="42" t="str">
        <f>'Team Grid'!BW28</f>
        <v/>
      </c>
      <c r="CW28" s="42" t="str">
        <f>'Team Grid'!BX28</f>
        <v/>
      </c>
      <c r="CX28" s="42" t="str">
        <f>'Team Grid'!BY28</f>
        <v/>
      </c>
      <c r="CY28" s="42" t="str">
        <f>'Team Grid'!BZ28</f>
        <v/>
      </c>
      <c r="CZ28" s="42" t="str">
        <f>'Team Grid'!CA28</f>
        <v/>
      </c>
      <c r="DA28" s="42" t="str">
        <f>'Team Grid'!CB28</f>
        <v/>
      </c>
      <c r="DB28" s="42" t="str">
        <f>'Team Grid'!CC28</f>
        <v/>
      </c>
      <c r="DC28" s="42" t="str">
        <f>'Team Grid'!CD28</f>
        <v/>
      </c>
      <c r="DD28" s="42" t="str">
        <f>'Team Grid'!CE28</f>
        <v/>
      </c>
      <c r="DE28" s="42" t="str">
        <f>'Team Grid'!CF28</f>
        <v/>
      </c>
      <c r="DF28" s="42" t="str">
        <f>'Team Grid'!CG28</f>
        <v/>
      </c>
      <c r="DG28" s="42" t="str">
        <f>'Team Grid'!CH28</f>
        <v/>
      </c>
      <c r="DH28" s="42" t="str">
        <f>'Team Grid'!CI28</f>
        <v/>
      </c>
      <c r="DI28" s="42" t="str">
        <f>'Team Grid'!CJ28</f>
        <v/>
      </c>
    </row>
    <row r="29" spans="1:113" x14ac:dyDescent="0.45">
      <c r="A29" s="66"/>
      <c r="T29" s="65"/>
      <c r="Y29" s="52">
        <v>4</v>
      </c>
      <c r="Z29" s="52" t="s">
        <v>23</v>
      </c>
      <c r="AA29" s="52" t="s">
        <v>41</v>
      </c>
      <c r="AB29" s="52" t="e">
        <f t="shared" si="23"/>
        <v>#N/A</v>
      </c>
      <c r="AC29" s="52" t="e">
        <f>IF($AA29=AC$3,VLOOKUP($D$4&amp;$Z29,Data_Table_1[[Full Name Theme Conc]:[Theme Ranking]],8,0),0)</f>
        <v>#N/A</v>
      </c>
      <c r="AD29" s="52">
        <f>IF($AA29=AD$3,VLOOKUP($D$4&amp;$Z29,Data_Table_1[[Full Name Theme Conc]:[Theme Ranking]],8,0),0)</f>
        <v>0</v>
      </c>
      <c r="AE29" s="52">
        <f>IF($AA29=AE$3,VLOOKUP($D$4&amp;$Z29,Data_Table_1[[Full Name Theme Conc]:[Theme Ranking]],8,0),0)</f>
        <v>0</v>
      </c>
      <c r="AF29" s="52">
        <f>IF($AA29=AF$3,VLOOKUP($D$4&amp;$Z29,Data_Table_1[[Full Name Theme Conc]:[Theme Ranking]],8,0),0)</f>
        <v>0</v>
      </c>
      <c r="AH29" s="52">
        <v>4</v>
      </c>
      <c r="AI29" s="52" t="s">
        <v>23</v>
      </c>
      <c r="AJ29" s="52" t="s">
        <v>41</v>
      </c>
      <c r="AK29" s="52" t="e">
        <f t="shared" si="1"/>
        <v>#N/A</v>
      </c>
      <c r="AL29" s="52" t="e">
        <f>IF($AJ29=AL$3,VLOOKUP($D$5&amp;$AI29,Data_Table_1[[Full Name Theme Conc]:[Theme Ranking]],8,0),0)</f>
        <v>#N/A</v>
      </c>
      <c r="AM29" s="52">
        <f>IF($AJ29=AM$3,VLOOKUP($D$5&amp;$AI29,Data_Table_1[[Full Name Theme Conc]:[Theme Ranking]],8,0),0)</f>
        <v>0</v>
      </c>
      <c r="AN29" s="52">
        <f>IF($AJ29=AN$3,VLOOKUP($D$5&amp;$AI29,Data_Table_1[[Full Name Theme Conc]:[Theme Ranking]],8,0),0)</f>
        <v>0</v>
      </c>
      <c r="AO29" s="52">
        <f>IF($AJ29=AO$3,VLOOKUP($D$5&amp;$AI29,Data_Table_1[[Full Name Theme Conc]:[Theme Ranking]],8,0),0)</f>
        <v>0</v>
      </c>
      <c r="AW29" s="52" t="s">
        <v>23</v>
      </c>
      <c r="AX29" s="52" t="s">
        <v>41</v>
      </c>
      <c r="AY29" s="52" t="e">
        <f t="shared" si="2"/>
        <v>#N/A</v>
      </c>
      <c r="AZ29" s="52" t="e">
        <f t="shared" si="6"/>
        <v>#N/A</v>
      </c>
      <c r="BA29" s="52">
        <f t="shared" si="3"/>
        <v>0</v>
      </c>
      <c r="BB29" s="52">
        <f t="shared" si="4"/>
        <v>0</v>
      </c>
      <c r="BC29" s="52">
        <f t="shared" si="5"/>
        <v>0</v>
      </c>
      <c r="BE29" s="52" t="str">
        <v>Achiever</v>
      </c>
      <c r="BF29" s="52" t="str">
        <v>Executing</v>
      </c>
      <c r="BG29" s="52" t="e">
        <v>#N/A</v>
      </c>
      <c r="BH29" s="52" t="e">
        <v>#N/A</v>
      </c>
      <c r="BI29" s="52">
        <v>0</v>
      </c>
      <c r="BJ29" s="52">
        <v>0</v>
      </c>
      <c r="BK29" s="52">
        <v>0</v>
      </c>
      <c r="BN29" s="5" t="e">
        <f>VLOOKUP($BO$8,Theme_Ranges[],2,0)</f>
        <v>#N/A</v>
      </c>
      <c r="BO29" s="5" t="e">
        <f>VLOOKUP($BO$8,Theme_Ranges[],3,0)</f>
        <v>#N/A</v>
      </c>
      <c r="BP29" s="42">
        <f>'Team Grid'!AW29</f>
        <v>0</v>
      </c>
      <c r="BQ29" s="42">
        <f t="shared" si="13"/>
        <v>0</v>
      </c>
      <c r="BR29" s="42">
        <f t="shared" si="14"/>
        <v>0</v>
      </c>
      <c r="BS29" s="42">
        <f t="shared" si="15"/>
        <v>0</v>
      </c>
      <c r="BT29" s="42">
        <f t="shared" si="16"/>
        <v>0</v>
      </c>
      <c r="BU29" s="71"/>
      <c r="BV29" s="42">
        <f t="shared" si="17"/>
        <v>0</v>
      </c>
      <c r="BW29" s="42">
        <f t="shared" si="18"/>
        <v>0</v>
      </c>
      <c r="BX29" s="42">
        <f t="shared" si="19"/>
        <v>0</v>
      </c>
      <c r="BY29" s="42">
        <f t="shared" si="20"/>
        <v>0</v>
      </c>
      <c r="BZ29" s="71"/>
      <c r="CB29" s="42" t="str">
        <f>'Team Grid'!BC29</f>
        <v/>
      </c>
      <c r="CC29" s="42" t="str">
        <f>'Team Grid'!BD29</f>
        <v/>
      </c>
      <c r="CD29" s="42" t="str">
        <f>'Team Grid'!BE29</f>
        <v/>
      </c>
      <c r="CE29" s="42" t="str">
        <f>'Team Grid'!BF29</f>
        <v/>
      </c>
      <c r="CF29" s="42" t="str">
        <f>'Team Grid'!BG29</f>
        <v/>
      </c>
      <c r="CG29" s="42" t="str">
        <f>'Team Grid'!BH29</f>
        <v/>
      </c>
      <c r="CH29" s="42" t="str">
        <f>'Team Grid'!BI29</f>
        <v/>
      </c>
      <c r="CI29" s="42" t="str">
        <f>'Team Grid'!BJ29</f>
        <v/>
      </c>
      <c r="CJ29" s="42" t="str">
        <f>'Team Grid'!BK29</f>
        <v/>
      </c>
      <c r="CK29" s="42" t="str">
        <f>'Team Grid'!BL29</f>
        <v/>
      </c>
      <c r="CL29" s="42" t="str">
        <f>'Team Grid'!BM29</f>
        <v/>
      </c>
      <c r="CM29" s="42" t="str">
        <f>'Team Grid'!BN29</f>
        <v/>
      </c>
      <c r="CN29" s="42" t="str">
        <f>'Team Grid'!BO29</f>
        <v/>
      </c>
      <c r="CO29" s="42" t="str">
        <f>'Team Grid'!BP29</f>
        <v/>
      </c>
      <c r="CP29" s="42" t="str">
        <f>'Team Grid'!BQ29</f>
        <v/>
      </c>
      <c r="CQ29" s="42" t="str">
        <f>'Team Grid'!BR29</f>
        <v/>
      </c>
      <c r="CR29" s="42" t="str">
        <f>'Team Grid'!BS29</f>
        <v/>
      </c>
      <c r="CS29" s="42" t="str">
        <f>'Team Grid'!BT29</f>
        <v/>
      </c>
      <c r="CT29" s="42" t="str">
        <f>'Team Grid'!BU29</f>
        <v/>
      </c>
      <c r="CU29" s="42" t="str">
        <f>'Team Grid'!BV29</f>
        <v/>
      </c>
      <c r="CV29" s="42" t="str">
        <f>'Team Grid'!BW29</f>
        <v/>
      </c>
      <c r="CW29" s="42" t="str">
        <f>'Team Grid'!BX29</f>
        <v/>
      </c>
      <c r="CX29" s="42" t="str">
        <f>'Team Grid'!BY29</f>
        <v/>
      </c>
      <c r="CY29" s="42" t="str">
        <f>'Team Grid'!BZ29</f>
        <v/>
      </c>
      <c r="CZ29" s="42" t="str">
        <f>'Team Grid'!CA29</f>
        <v/>
      </c>
      <c r="DA29" s="42" t="str">
        <f>'Team Grid'!CB29</f>
        <v/>
      </c>
      <c r="DB29" s="42" t="str">
        <f>'Team Grid'!CC29</f>
        <v/>
      </c>
      <c r="DC29" s="42" t="str">
        <f>'Team Grid'!CD29</f>
        <v/>
      </c>
      <c r="DD29" s="42" t="str">
        <f>'Team Grid'!CE29</f>
        <v/>
      </c>
      <c r="DE29" s="42" t="str">
        <f>'Team Grid'!CF29</f>
        <v/>
      </c>
      <c r="DF29" s="42" t="str">
        <f>'Team Grid'!CG29</f>
        <v/>
      </c>
      <c r="DG29" s="42" t="str">
        <f>'Team Grid'!CH29</f>
        <v/>
      </c>
      <c r="DH29" s="42" t="str">
        <f>'Team Grid'!CI29</f>
        <v/>
      </c>
      <c r="DI29" s="42" t="str">
        <f>'Team Grid'!CJ29</f>
        <v/>
      </c>
    </row>
    <row r="30" spans="1:113" x14ac:dyDescent="0.45">
      <c r="A30" s="66"/>
      <c r="O30" s="202" t="s">
        <v>754</v>
      </c>
      <c r="P30" s="203"/>
      <c r="Q30" s="203"/>
      <c r="R30" s="203"/>
      <c r="S30" s="203"/>
      <c r="T30" s="204"/>
      <c r="Y30" s="52">
        <v>4</v>
      </c>
      <c r="Z30" s="52" t="s">
        <v>33</v>
      </c>
      <c r="AA30" s="52" t="s">
        <v>41</v>
      </c>
      <c r="AB30" s="52" t="e">
        <f t="shared" si="23"/>
        <v>#N/A</v>
      </c>
      <c r="AC30" s="52" t="e">
        <f>IF($AA30=AC$3,VLOOKUP($D$4&amp;$Z30,Data_Table_1[[Full Name Theme Conc]:[Theme Ranking]],8,0),0)</f>
        <v>#N/A</v>
      </c>
      <c r="AD30" s="52">
        <f>IF($AA30=AD$3,VLOOKUP($D$4&amp;$Z30,Data_Table_1[[Full Name Theme Conc]:[Theme Ranking]],8,0),0)</f>
        <v>0</v>
      </c>
      <c r="AE30" s="52">
        <f>IF($AA30=AE$3,VLOOKUP($D$4&amp;$Z30,Data_Table_1[[Full Name Theme Conc]:[Theme Ranking]],8,0),0)</f>
        <v>0</v>
      </c>
      <c r="AF30" s="52">
        <f>IF($AA30=AF$3,VLOOKUP($D$4&amp;$Z30,Data_Table_1[[Full Name Theme Conc]:[Theme Ranking]],8,0),0)</f>
        <v>0</v>
      </c>
      <c r="AH30" s="52">
        <v>4</v>
      </c>
      <c r="AI30" s="52" t="s">
        <v>33</v>
      </c>
      <c r="AJ30" s="52" t="s">
        <v>41</v>
      </c>
      <c r="AK30" s="52" t="e">
        <f t="shared" si="1"/>
        <v>#N/A</v>
      </c>
      <c r="AL30" s="52" t="e">
        <f>IF($AJ30=AL$3,VLOOKUP($D$5&amp;$AI30,Data_Table_1[[Full Name Theme Conc]:[Theme Ranking]],8,0),0)</f>
        <v>#N/A</v>
      </c>
      <c r="AM30" s="52">
        <f>IF($AJ30=AM$3,VLOOKUP($D$5&amp;$AI30,Data_Table_1[[Full Name Theme Conc]:[Theme Ranking]],8,0),0)</f>
        <v>0</v>
      </c>
      <c r="AN30" s="52">
        <f>IF($AJ30=AN$3,VLOOKUP($D$5&amp;$AI30,Data_Table_1[[Full Name Theme Conc]:[Theme Ranking]],8,0),0)</f>
        <v>0</v>
      </c>
      <c r="AO30" s="52">
        <f>IF($AJ30=AO$3,VLOOKUP($D$5&amp;$AI30,Data_Table_1[[Full Name Theme Conc]:[Theme Ranking]],8,0),0)</f>
        <v>0</v>
      </c>
      <c r="AW30" s="52" t="s">
        <v>33</v>
      </c>
      <c r="AX30" s="52" t="s">
        <v>41</v>
      </c>
      <c r="AY30" s="52" t="e">
        <f t="shared" si="2"/>
        <v>#N/A</v>
      </c>
      <c r="AZ30" s="52" t="e">
        <f t="shared" si="6"/>
        <v>#N/A</v>
      </c>
      <c r="BA30" s="52">
        <f t="shared" si="3"/>
        <v>0</v>
      </c>
      <c r="BB30" s="52">
        <f t="shared" si="4"/>
        <v>0</v>
      </c>
      <c r="BC30" s="52">
        <f t="shared" si="5"/>
        <v>0</v>
      </c>
      <c r="BE30" s="52" t="str">
        <v>Arranger</v>
      </c>
      <c r="BF30" s="52" t="str">
        <v>Executing</v>
      </c>
      <c r="BG30" s="52" t="e">
        <v>#N/A</v>
      </c>
      <c r="BH30" s="52" t="e">
        <v>#N/A</v>
      </c>
      <c r="BI30" s="52">
        <v>0</v>
      </c>
      <c r="BJ30" s="52">
        <v>0</v>
      </c>
      <c r="BK30" s="52">
        <v>0</v>
      </c>
      <c r="BN30" s="5" t="e">
        <f>VLOOKUP($BO$8,Theme_Ranges[],2,0)</f>
        <v>#N/A</v>
      </c>
      <c r="BO30" s="5" t="e">
        <f>VLOOKUP($BO$8,Theme_Ranges[],3,0)</f>
        <v>#N/A</v>
      </c>
      <c r="BP30" s="42">
        <f>'Team Grid'!AW30</f>
        <v>0</v>
      </c>
      <c r="BQ30" s="42">
        <f t="shared" si="13"/>
        <v>0</v>
      </c>
      <c r="BR30" s="42">
        <f t="shared" si="14"/>
        <v>0</v>
      </c>
      <c r="BS30" s="42">
        <f t="shared" si="15"/>
        <v>0</v>
      </c>
      <c r="BT30" s="42">
        <f t="shared" si="16"/>
        <v>0</v>
      </c>
      <c r="BU30" s="71"/>
      <c r="BV30" s="42">
        <f t="shared" si="17"/>
        <v>0</v>
      </c>
      <c r="BW30" s="42">
        <f t="shared" si="18"/>
        <v>0</v>
      </c>
      <c r="BX30" s="42">
        <f t="shared" si="19"/>
        <v>0</v>
      </c>
      <c r="BY30" s="42">
        <f t="shared" si="20"/>
        <v>0</v>
      </c>
      <c r="BZ30" s="71"/>
      <c r="CB30" s="42" t="str">
        <f>'Team Grid'!BC30</f>
        <v/>
      </c>
      <c r="CC30" s="42" t="str">
        <f>'Team Grid'!BD30</f>
        <v/>
      </c>
      <c r="CD30" s="42" t="str">
        <f>'Team Grid'!BE30</f>
        <v/>
      </c>
      <c r="CE30" s="42" t="str">
        <f>'Team Grid'!BF30</f>
        <v/>
      </c>
      <c r="CF30" s="42" t="str">
        <f>'Team Grid'!BG30</f>
        <v/>
      </c>
      <c r="CG30" s="42" t="str">
        <f>'Team Grid'!BH30</f>
        <v/>
      </c>
      <c r="CH30" s="42" t="str">
        <f>'Team Grid'!BI30</f>
        <v/>
      </c>
      <c r="CI30" s="42" t="str">
        <f>'Team Grid'!BJ30</f>
        <v/>
      </c>
      <c r="CJ30" s="42" t="str">
        <f>'Team Grid'!BK30</f>
        <v/>
      </c>
      <c r="CK30" s="42" t="str">
        <f>'Team Grid'!BL30</f>
        <v/>
      </c>
      <c r="CL30" s="42" t="str">
        <f>'Team Grid'!BM30</f>
        <v/>
      </c>
      <c r="CM30" s="42" t="str">
        <f>'Team Grid'!BN30</f>
        <v/>
      </c>
      <c r="CN30" s="42" t="str">
        <f>'Team Grid'!BO30</f>
        <v/>
      </c>
      <c r="CO30" s="42" t="str">
        <f>'Team Grid'!BP30</f>
        <v/>
      </c>
      <c r="CP30" s="42" t="str">
        <f>'Team Grid'!BQ30</f>
        <v/>
      </c>
      <c r="CQ30" s="42" t="str">
        <f>'Team Grid'!BR30</f>
        <v/>
      </c>
      <c r="CR30" s="42" t="str">
        <f>'Team Grid'!BS30</f>
        <v/>
      </c>
      <c r="CS30" s="42" t="str">
        <f>'Team Grid'!BT30</f>
        <v/>
      </c>
      <c r="CT30" s="42" t="str">
        <f>'Team Grid'!BU30</f>
        <v/>
      </c>
      <c r="CU30" s="42" t="str">
        <f>'Team Grid'!BV30</f>
        <v/>
      </c>
      <c r="CV30" s="42" t="str">
        <f>'Team Grid'!BW30</f>
        <v/>
      </c>
      <c r="CW30" s="42" t="str">
        <f>'Team Grid'!BX30</f>
        <v/>
      </c>
      <c r="CX30" s="42" t="str">
        <f>'Team Grid'!BY30</f>
        <v/>
      </c>
      <c r="CY30" s="42" t="str">
        <f>'Team Grid'!BZ30</f>
        <v/>
      </c>
      <c r="CZ30" s="42" t="str">
        <f>'Team Grid'!CA30</f>
        <v/>
      </c>
      <c r="DA30" s="42" t="str">
        <f>'Team Grid'!CB30</f>
        <v/>
      </c>
      <c r="DB30" s="42" t="str">
        <f>'Team Grid'!CC30</f>
        <v/>
      </c>
      <c r="DC30" s="42" t="str">
        <f>'Team Grid'!CD30</f>
        <v/>
      </c>
      <c r="DD30" s="42" t="str">
        <f>'Team Grid'!CE30</f>
        <v/>
      </c>
      <c r="DE30" s="42" t="str">
        <f>'Team Grid'!CF30</f>
        <v/>
      </c>
      <c r="DF30" s="42" t="str">
        <f>'Team Grid'!CG30</f>
        <v/>
      </c>
      <c r="DG30" s="42" t="str">
        <f>'Team Grid'!CH30</f>
        <v/>
      </c>
      <c r="DH30" s="42" t="str">
        <f>'Team Grid'!CI30</f>
        <v/>
      </c>
      <c r="DI30" s="42" t="str">
        <f>'Team Grid'!CJ30</f>
        <v/>
      </c>
    </row>
    <row r="31" spans="1:113" ht="17.399999999999999" customHeight="1" x14ac:dyDescent="0.45">
      <c r="A31" s="66"/>
      <c r="O31" s="173" t="e">
        <f>"The team leads with "&amp;INDEX($AQ$4:$AQ$7,MATCH(MAX($AU$4:$AU$7),$AU$4:$AU$7,0))&amp;" themes. 
"&amp;VLOOKUP(INDEX($AQ$4:$AQ$7,MATCH(MAX($AU$4:$AU$7),$AU$4:$AU$7,0)),Settings!B4:F7,5,0)</f>
        <v>#DIV/0!</v>
      </c>
      <c r="P31" s="173"/>
      <c r="Q31" s="173"/>
      <c r="R31" s="173"/>
      <c r="S31" s="173"/>
      <c r="T31" s="174"/>
      <c r="Y31" s="52">
        <v>4</v>
      </c>
      <c r="Z31" s="52" t="s">
        <v>12</v>
      </c>
      <c r="AA31" s="52" t="s">
        <v>41</v>
      </c>
      <c r="AB31" s="52" t="e">
        <f t="shared" si="23"/>
        <v>#N/A</v>
      </c>
      <c r="AC31" s="52" t="e">
        <f>IF($AA31=AC$3,VLOOKUP($D$4&amp;$Z31,Data_Table_1[[Full Name Theme Conc]:[Theme Ranking]],8,0),0)</f>
        <v>#N/A</v>
      </c>
      <c r="AD31" s="52">
        <f>IF($AA31=AD$3,VLOOKUP($D$4&amp;$Z31,Data_Table_1[[Full Name Theme Conc]:[Theme Ranking]],8,0),0)</f>
        <v>0</v>
      </c>
      <c r="AE31" s="52">
        <f>IF($AA31=AE$3,VLOOKUP($D$4&amp;$Z31,Data_Table_1[[Full Name Theme Conc]:[Theme Ranking]],8,0),0)</f>
        <v>0</v>
      </c>
      <c r="AF31" s="52">
        <f>IF($AA31=AF$3,VLOOKUP($D$4&amp;$Z31,Data_Table_1[[Full Name Theme Conc]:[Theme Ranking]],8,0),0)</f>
        <v>0</v>
      </c>
      <c r="AH31" s="52">
        <v>4</v>
      </c>
      <c r="AI31" s="52" t="s">
        <v>12</v>
      </c>
      <c r="AJ31" s="52" t="s">
        <v>41</v>
      </c>
      <c r="AK31" s="52" t="e">
        <f t="shared" si="1"/>
        <v>#N/A</v>
      </c>
      <c r="AL31" s="52" t="e">
        <f>IF($AJ31=AL$3,VLOOKUP($D$5&amp;$AI31,Data_Table_1[[Full Name Theme Conc]:[Theme Ranking]],8,0),0)</f>
        <v>#N/A</v>
      </c>
      <c r="AM31" s="52">
        <f>IF($AJ31=AM$3,VLOOKUP($D$5&amp;$AI31,Data_Table_1[[Full Name Theme Conc]:[Theme Ranking]],8,0),0)</f>
        <v>0</v>
      </c>
      <c r="AN31" s="52">
        <f>IF($AJ31=AN$3,VLOOKUP($D$5&amp;$AI31,Data_Table_1[[Full Name Theme Conc]:[Theme Ranking]],8,0),0)</f>
        <v>0</v>
      </c>
      <c r="AO31" s="52">
        <f>IF($AJ31=AO$3,VLOOKUP($D$5&amp;$AI31,Data_Table_1[[Full Name Theme Conc]:[Theme Ranking]],8,0),0)</f>
        <v>0</v>
      </c>
      <c r="AW31" s="52" t="s">
        <v>12</v>
      </c>
      <c r="AX31" s="52" t="s">
        <v>41</v>
      </c>
      <c r="AY31" s="52" t="e">
        <f t="shared" si="2"/>
        <v>#N/A</v>
      </c>
      <c r="AZ31" s="52" t="e">
        <f t="shared" si="6"/>
        <v>#N/A</v>
      </c>
      <c r="BA31" s="52">
        <f t="shared" si="3"/>
        <v>0</v>
      </c>
      <c r="BB31" s="52">
        <f t="shared" si="4"/>
        <v>0</v>
      </c>
      <c r="BC31" s="52">
        <f t="shared" si="5"/>
        <v>0</v>
      </c>
      <c r="BE31" s="52" t="str">
        <v>Belief</v>
      </c>
      <c r="BF31" s="52" t="str">
        <v>Executing</v>
      </c>
      <c r="BG31" s="52" t="e">
        <v>#N/A</v>
      </c>
      <c r="BH31" s="52" t="e">
        <v>#N/A</v>
      </c>
      <c r="BI31" s="52">
        <v>0</v>
      </c>
      <c r="BJ31" s="52">
        <v>0</v>
      </c>
      <c r="BK31" s="52">
        <v>0</v>
      </c>
      <c r="BN31" s="5" t="e">
        <f>VLOOKUP($BO$8,Theme_Ranges[],2,0)</f>
        <v>#N/A</v>
      </c>
      <c r="BO31" s="5" t="e">
        <f>VLOOKUP($BO$8,Theme_Ranges[],3,0)</f>
        <v>#N/A</v>
      </c>
      <c r="BP31" s="42">
        <f>'Team Grid'!AW31</f>
        <v>0</v>
      </c>
      <c r="BQ31" s="42">
        <f t="shared" si="13"/>
        <v>0</v>
      </c>
      <c r="BR31" s="42">
        <f t="shared" si="14"/>
        <v>0</v>
      </c>
      <c r="BS31" s="42">
        <f t="shared" si="15"/>
        <v>0</v>
      </c>
      <c r="BT31" s="42">
        <f t="shared" si="16"/>
        <v>0</v>
      </c>
      <c r="BU31" s="71"/>
      <c r="BV31" s="42">
        <f t="shared" si="17"/>
        <v>0</v>
      </c>
      <c r="BW31" s="42">
        <f t="shared" si="18"/>
        <v>0</v>
      </c>
      <c r="BX31" s="42">
        <f t="shared" si="19"/>
        <v>0</v>
      </c>
      <c r="BY31" s="42">
        <f t="shared" si="20"/>
        <v>0</v>
      </c>
      <c r="BZ31" s="71"/>
      <c r="CB31" s="42" t="str">
        <f>'Team Grid'!BC31</f>
        <v/>
      </c>
      <c r="CC31" s="42" t="str">
        <f>'Team Grid'!BD31</f>
        <v/>
      </c>
      <c r="CD31" s="42" t="str">
        <f>'Team Grid'!BE31</f>
        <v/>
      </c>
      <c r="CE31" s="42" t="str">
        <f>'Team Grid'!BF31</f>
        <v/>
      </c>
      <c r="CF31" s="42" t="str">
        <f>'Team Grid'!BG31</f>
        <v/>
      </c>
      <c r="CG31" s="42" t="str">
        <f>'Team Grid'!BH31</f>
        <v/>
      </c>
      <c r="CH31" s="42" t="str">
        <f>'Team Grid'!BI31</f>
        <v/>
      </c>
      <c r="CI31" s="42" t="str">
        <f>'Team Grid'!BJ31</f>
        <v/>
      </c>
      <c r="CJ31" s="42" t="str">
        <f>'Team Grid'!BK31</f>
        <v/>
      </c>
      <c r="CK31" s="42" t="str">
        <f>'Team Grid'!BL31</f>
        <v/>
      </c>
      <c r="CL31" s="42" t="str">
        <f>'Team Grid'!BM31</f>
        <v/>
      </c>
      <c r="CM31" s="42" t="str">
        <f>'Team Grid'!BN31</f>
        <v/>
      </c>
      <c r="CN31" s="42" t="str">
        <f>'Team Grid'!BO31</f>
        <v/>
      </c>
      <c r="CO31" s="42" t="str">
        <f>'Team Grid'!BP31</f>
        <v/>
      </c>
      <c r="CP31" s="42" t="str">
        <f>'Team Grid'!BQ31</f>
        <v/>
      </c>
      <c r="CQ31" s="42" t="str">
        <f>'Team Grid'!BR31</f>
        <v/>
      </c>
      <c r="CR31" s="42" t="str">
        <f>'Team Grid'!BS31</f>
        <v/>
      </c>
      <c r="CS31" s="42" t="str">
        <f>'Team Grid'!BT31</f>
        <v/>
      </c>
      <c r="CT31" s="42" t="str">
        <f>'Team Grid'!BU31</f>
        <v/>
      </c>
      <c r="CU31" s="42" t="str">
        <f>'Team Grid'!BV31</f>
        <v/>
      </c>
      <c r="CV31" s="42" t="str">
        <f>'Team Grid'!BW31</f>
        <v/>
      </c>
      <c r="CW31" s="42" t="str">
        <f>'Team Grid'!BX31</f>
        <v/>
      </c>
      <c r="CX31" s="42" t="str">
        <f>'Team Grid'!BY31</f>
        <v/>
      </c>
      <c r="CY31" s="42" t="str">
        <f>'Team Grid'!BZ31</f>
        <v/>
      </c>
      <c r="CZ31" s="42" t="str">
        <f>'Team Grid'!CA31</f>
        <v/>
      </c>
      <c r="DA31" s="42" t="str">
        <f>'Team Grid'!CB31</f>
        <v/>
      </c>
      <c r="DB31" s="42" t="str">
        <f>'Team Grid'!CC31</f>
        <v/>
      </c>
      <c r="DC31" s="42" t="str">
        <f>'Team Grid'!CD31</f>
        <v/>
      </c>
      <c r="DD31" s="42" t="str">
        <f>'Team Grid'!CE31</f>
        <v/>
      </c>
      <c r="DE31" s="42" t="str">
        <f>'Team Grid'!CF31</f>
        <v/>
      </c>
      <c r="DF31" s="42" t="str">
        <f>'Team Grid'!CG31</f>
        <v/>
      </c>
      <c r="DG31" s="42" t="str">
        <f>'Team Grid'!CH31</f>
        <v/>
      </c>
      <c r="DH31" s="42" t="str">
        <f>'Team Grid'!CI31</f>
        <v/>
      </c>
      <c r="DI31" s="42" t="str">
        <f>'Team Grid'!CJ31</f>
        <v/>
      </c>
    </row>
    <row r="32" spans="1:113" ht="17.399999999999999" customHeight="1" x14ac:dyDescent="0.45">
      <c r="A32" s="66"/>
      <c r="O32" s="175"/>
      <c r="P32" s="175"/>
      <c r="Q32" s="175"/>
      <c r="R32" s="175"/>
      <c r="S32" s="175"/>
      <c r="T32" s="176"/>
      <c r="Y32" s="52">
        <v>4</v>
      </c>
      <c r="Z32" s="52" t="s">
        <v>37</v>
      </c>
      <c r="AA32" s="52" t="s">
        <v>41</v>
      </c>
      <c r="AB32" s="52" t="e">
        <f t="shared" si="23"/>
        <v>#N/A</v>
      </c>
      <c r="AC32" s="52" t="e">
        <f>IF($AA32=AC$3,VLOOKUP($D$4&amp;$Z32,Data_Table_1[[Full Name Theme Conc]:[Theme Ranking]],8,0),0)</f>
        <v>#N/A</v>
      </c>
      <c r="AD32" s="52">
        <f>IF($AA32=AD$3,VLOOKUP($D$4&amp;$Z32,Data_Table_1[[Full Name Theme Conc]:[Theme Ranking]],8,0),0)</f>
        <v>0</v>
      </c>
      <c r="AE32" s="52">
        <f>IF($AA32=AE$3,VLOOKUP($D$4&amp;$Z32,Data_Table_1[[Full Name Theme Conc]:[Theme Ranking]],8,0),0)</f>
        <v>0</v>
      </c>
      <c r="AF32" s="52">
        <f>IF($AA32=AF$3,VLOOKUP($D$4&amp;$Z32,Data_Table_1[[Full Name Theme Conc]:[Theme Ranking]],8,0),0)</f>
        <v>0</v>
      </c>
      <c r="AH32" s="52">
        <v>4</v>
      </c>
      <c r="AI32" s="52" t="s">
        <v>37</v>
      </c>
      <c r="AJ32" s="52" t="s">
        <v>41</v>
      </c>
      <c r="AK32" s="52" t="e">
        <f t="shared" si="1"/>
        <v>#N/A</v>
      </c>
      <c r="AL32" s="52" t="e">
        <f>IF($AJ32=AL$3,VLOOKUP($D$5&amp;$AI32,Data_Table_1[[Full Name Theme Conc]:[Theme Ranking]],8,0),0)</f>
        <v>#N/A</v>
      </c>
      <c r="AM32" s="52">
        <f>IF($AJ32=AM$3,VLOOKUP($D$5&amp;$AI32,Data_Table_1[[Full Name Theme Conc]:[Theme Ranking]],8,0),0)</f>
        <v>0</v>
      </c>
      <c r="AN32" s="52">
        <f>IF($AJ32=AN$3,VLOOKUP($D$5&amp;$AI32,Data_Table_1[[Full Name Theme Conc]:[Theme Ranking]],8,0),0)</f>
        <v>0</v>
      </c>
      <c r="AO32" s="52">
        <f>IF($AJ32=AO$3,VLOOKUP($D$5&amp;$AI32,Data_Table_1[[Full Name Theme Conc]:[Theme Ranking]],8,0),0)</f>
        <v>0</v>
      </c>
      <c r="AW32" s="52" t="s">
        <v>37</v>
      </c>
      <c r="AX32" s="52" t="s">
        <v>41</v>
      </c>
      <c r="AY32" s="52" t="e">
        <f t="shared" si="2"/>
        <v>#N/A</v>
      </c>
      <c r="AZ32" s="52" t="e">
        <f t="shared" si="6"/>
        <v>#N/A</v>
      </c>
      <c r="BA32" s="52">
        <f t="shared" si="3"/>
        <v>0</v>
      </c>
      <c r="BB32" s="52">
        <f t="shared" si="4"/>
        <v>0</v>
      </c>
      <c r="BC32" s="52">
        <f t="shared" si="5"/>
        <v>0</v>
      </c>
      <c r="BE32" s="52" t="str">
        <v>Consistency</v>
      </c>
      <c r="BF32" s="52" t="str">
        <v>Executing</v>
      </c>
      <c r="BG32" s="52" t="e">
        <v>#N/A</v>
      </c>
      <c r="BH32" s="52" t="e">
        <v>#N/A</v>
      </c>
      <c r="BI32" s="52">
        <v>0</v>
      </c>
      <c r="BJ32" s="52">
        <v>0</v>
      </c>
      <c r="BK32" s="52">
        <v>0</v>
      </c>
      <c r="BN32" s="5" t="e">
        <f>VLOOKUP($BO$8,Theme_Ranges[],2,0)</f>
        <v>#N/A</v>
      </c>
      <c r="BO32" s="5" t="e">
        <f>VLOOKUP($BO$8,Theme_Ranges[],3,0)</f>
        <v>#N/A</v>
      </c>
      <c r="BP32" s="42">
        <f>'Team Grid'!AW32</f>
        <v>0</v>
      </c>
      <c r="BQ32" s="42">
        <f t="shared" si="13"/>
        <v>0</v>
      </c>
      <c r="BR32" s="42">
        <f t="shared" si="14"/>
        <v>0</v>
      </c>
      <c r="BS32" s="42">
        <f t="shared" si="15"/>
        <v>0</v>
      </c>
      <c r="BT32" s="42">
        <f t="shared" si="16"/>
        <v>0</v>
      </c>
      <c r="BU32" s="71"/>
      <c r="BV32" s="42">
        <f t="shared" si="17"/>
        <v>0</v>
      </c>
      <c r="BW32" s="42">
        <f t="shared" si="18"/>
        <v>0</v>
      </c>
      <c r="BX32" s="42">
        <f t="shared" si="19"/>
        <v>0</v>
      </c>
      <c r="BY32" s="42">
        <f t="shared" si="20"/>
        <v>0</v>
      </c>
      <c r="BZ32" s="71"/>
      <c r="CB32" s="42" t="str">
        <f>'Team Grid'!BC32</f>
        <v/>
      </c>
      <c r="CC32" s="42" t="str">
        <f>'Team Grid'!BD32</f>
        <v/>
      </c>
      <c r="CD32" s="42" t="str">
        <f>'Team Grid'!BE32</f>
        <v/>
      </c>
      <c r="CE32" s="42" t="str">
        <f>'Team Grid'!BF32</f>
        <v/>
      </c>
      <c r="CF32" s="42" t="str">
        <f>'Team Grid'!BG32</f>
        <v/>
      </c>
      <c r="CG32" s="42" t="str">
        <f>'Team Grid'!BH32</f>
        <v/>
      </c>
      <c r="CH32" s="42" t="str">
        <f>'Team Grid'!BI32</f>
        <v/>
      </c>
      <c r="CI32" s="42" t="str">
        <f>'Team Grid'!BJ32</f>
        <v/>
      </c>
      <c r="CJ32" s="42" t="str">
        <f>'Team Grid'!BK32</f>
        <v/>
      </c>
      <c r="CK32" s="42" t="str">
        <f>'Team Grid'!BL32</f>
        <v/>
      </c>
      <c r="CL32" s="42" t="str">
        <f>'Team Grid'!BM32</f>
        <v/>
      </c>
      <c r="CM32" s="42" t="str">
        <f>'Team Grid'!BN32</f>
        <v/>
      </c>
      <c r="CN32" s="42" t="str">
        <f>'Team Grid'!BO32</f>
        <v/>
      </c>
      <c r="CO32" s="42" t="str">
        <f>'Team Grid'!BP32</f>
        <v/>
      </c>
      <c r="CP32" s="42" t="str">
        <f>'Team Grid'!BQ32</f>
        <v/>
      </c>
      <c r="CQ32" s="42" t="str">
        <f>'Team Grid'!BR32</f>
        <v/>
      </c>
      <c r="CR32" s="42" t="str">
        <f>'Team Grid'!BS32</f>
        <v/>
      </c>
      <c r="CS32" s="42" t="str">
        <f>'Team Grid'!BT32</f>
        <v/>
      </c>
      <c r="CT32" s="42" t="str">
        <f>'Team Grid'!BU32</f>
        <v/>
      </c>
      <c r="CU32" s="42" t="str">
        <f>'Team Grid'!BV32</f>
        <v/>
      </c>
      <c r="CV32" s="42" t="str">
        <f>'Team Grid'!BW32</f>
        <v/>
      </c>
      <c r="CW32" s="42" t="str">
        <f>'Team Grid'!BX32</f>
        <v/>
      </c>
      <c r="CX32" s="42" t="str">
        <f>'Team Grid'!BY32</f>
        <v/>
      </c>
      <c r="CY32" s="42" t="str">
        <f>'Team Grid'!BZ32</f>
        <v/>
      </c>
      <c r="CZ32" s="42" t="str">
        <f>'Team Grid'!CA32</f>
        <v/>
      </c>
      <c r="DA32" s="42" t="str">
        <f>'Team Grid'!CB32</f>
        <v/>
      </c>
      <c r="DB32" s="42" t="str">
        <f>'Team Grid'!CC32</f>
        <v/>
      </c>
      <c r="DC32" s="42" t="str">
        <f>'Team Grid'!CD32</f>
        <v/>
      </c>
      <c r="DD32" s="42" t="str">
        <f>'Team Grid'!CE32</f>
        <v/>
      </c>
      <c r="DE32" s="42" t="str">
        <f>'Team Grid'!CF32</f>
        <v/>
      </c>
      <c r="DF32" s="42" t="str">
        <f>'Team Grid'!CG32</f>
        <v/>
      </c>
      <c r="DG32" s="42" t="str">
        <f>'Team Grid'!CH32</f>
        <v/>
      </c>
      <c r="DH32" s="42" t="str">
        <f>'Team Grid'!CI32</f>
        <v/>
      </c>
      <c r="DI32" s="42" t="str">
        <f>'Team Grid'!CJ32</f>
        <v/>
      </c>
    </row>
    <row r="33" spans="1:113" ht="17.399999999999999" customHeight="1" x14ac:dyDescent="0.45">
      <c r="A33" s="66"/>
      <c r="O33" s="175"/>
      <c r="P33" s="175"/>
      <c r="Q33" s="175"/>
      <c r="R33" s="175"/>
      <c r="S33" s="175"/>
      <c r="T33" s="176"/>
      <c r="Y33" s="52">
        <v>4</v>
      </c>
      <c r="Z33" s="52" t="s">
        <v>30</v>
      </c>
      <c r="AA33" s="52" t="s">
        <v>41</v>
      </c>
      <c r="AB33" s="52" t="e">
        <f t="shared" si="23"/>
        <v>#N/A</v>
      </c>
      <c r="AC33" s="52" t="e">
        <f>IF($AA33=AC$3,VLOOKUP($D$4&amp;$Z33,Data_Table_1[[Full Name Theme Conc]:[Theme Ranking]],8,0),0)</f>
        <v>#N/A</v>
      </c>
      <c r="AD33" s="52">
        <f>IF($AA33=AD$3,VLOOKUP($D$4&amp;$Z33,Data_Table_1[[Full Name Theme Conc]:[Theme Ranking]],8,0),0)</f>
        <v>0</v>
      </c>
      <c r="AE33" s="52">
        <f>IF($AA33=AE$3,VLOOKUP($D$4&amp;$Z33,Data_Table_1[[Full Name Theme Conc]:[Theme Ranking]],8,0),0)</f>
        <v>0</v>
      </c>
      <c r="AF33" s="52">
        <f>IF($AA33=AF$3,VLOOKUP($D$4&amp;$Z33,Data_Table_1[[Full Name Theme Conc]:[Theme Ranking]],8,0),0)</f>
        <v>0</v>
      </c>
      <c r="AH33" s="52">
        <v>4</v>
      </c>
      <c r="AI33" s="52" t="s">
        <v>30</v>
      </c>
      <c r="AJ33" s="52" t="s">
        <v>41</v>
      </c>
      <c r="AK33" s="52" t="e">
        <f t="shared" si="1"/>
        <v>#N/A</v>
      </c>
      <c r="AL33" s="52" t="e">
        <f>IF($AJ33=AL$3,VLOOKUP($D$5&amp;$AI33,Data_Table_1[[Full Name Theme Conc]:[Theme Ranking]],8,0),0)</f>
        <v>#N/A</v>
      </c>
      <c r="AM33" s="52">
        <f>IF($AJ33=AM$3,VLOOKUP($D$5&amp;$AI33,Data_Table_1[[Full Name Theme Conc]:[Theme Ranking]],8,0),0)</f>
        <v>0</v>
      </c>
      <c r="AN33" s="52">
        <f>IF($AJ33=AN$3,VLOOKUP($D$5&amp;$AI33,Data_Table_1[[Full Name Theme Conc]:[Theme Ranking]],8,0),0)</f>
        <v>0</v>
      </c>
      <c r="AO33" s="52">
        <f>IF($AJ33=AO$3,VLOOKUP($D$5&amp;$AI33,Data_Table_1[[Full Name Theme Conc]:[Theme Ranking]],8,0),0)</f>
        <v>0</v>
      </c>
      <c r="AW33" s="52" t="s">
        <v>30</v>
      </c>
      <c r="AX33" s="52" t="s">
        <v>41</v>
      </c>
      <c r="AY33" s="52" t="e">
        <f t="shared" si="2"/>
        <v>#N/A</v>
      </c>
      <c r="AZ33" s="52" t="e">
        <f t="shared" si="6"/>
        <v>#N/A</v>
      </c>
      <c r="BA33" s="52">
        <f t="shared" si="3"/>
        <v>0</v>
      </c>
      <c r="BB33" s="52">
        <f t="shared" si="4"/>
        <v>0</v>
      </c>
      <c r="BC33" s="52">
        <f t="shared" si="5"/>
        <v>0</v>
      </c>
      <c r="BE33" s="52" t="str">
        <v>Deliberative</v>
      </c>
      <c r="BF33" s="52" t="str">
        <v>Executing</v>
      </c>
      <c r="BG33" s="52" t="e">
        <v>#N/A</v>
      </c>
      <c r="BH33" s="52" t="e">
        <v>#N/A</v>
      </c>
      <c r="BI33" s="52">
        <v>0</v>
      </c>
      <c r="BJ33" s="52">
        <v>0</v>
      </c>
      <c r="BK33" s="52">
        <v>0</v>
      </c>
      <c r="BN33" s="5" t="e">
        <f>VLOOKUP($BO$8,Theme_Ranges[],2,0)</f>
        <v>#N/A</v>
      </c>
      <c r="BO33" s="5" t="e">
        <f>VLOOKUP($BO$8,Theme_Ranges[],3,0)</f>
        <v>#N/A</v>
      </c>
      <c r="BP33" s="42">
        <f>'Team Grid'!AW33</f>
        <v>0</v>
      </c>
      <c r="BQ33" s="42">
        <f t="shared" si="13"/>
        <v>0</v>
      </c>
      <c r="BR33" s="42">
        <f t="shared" si="14"/>
        <v>0</v>
      </c>
      <c r="BS33" s="42">
        <f t="shared" si="15"/>
        <v>0</v>
      </c>
      <c r="BT33" s="42">
        <f t="shared" si="16"/>
        <v>0</v>
      </c>
      <c r="BU33" s="71"/>
      <c r="BV33" s="42">
        <f t="shared" si="17"/>
        <v>0</v>
      </c>
      <c r="BW33" s="42">
        <f t="shared" si="18"/>
        <v>0</v>
      </c>
      <c r="BX33" s="42">
        <f t="shared" si="19"/>
        <v>0</v>
      </c>
      <c r="BY33" s="42">
        <f t="shared" si="20"/>
        <v>0</v>
      </c>
      <c r="BZ33" s="71"/>
      <c r="CB33" s="42" t="str">
        <f>'Team Grid'!BC33</f>
        <v/>
      </c>
      <c r="CC33" s="42" t="str">
        <f>'Team Grid'!BD33</f>
        <v/>
      </c>
      <c r="CD33" s="42" t="str">
        <f>'Team Grid'!BE33</f>
        <v/>
      </c>
      <c r="CE33" s="42" t="str">
        <f>'Team Grid'!BF33</f>
        <v/>
      </c>
      <c r="CF33" s="42" t="str">
        <f>'Team Grid'!BG33</f>
        <v/>
      </c>
      <c r="CG33" s="42" t="str">
        <f>'Team Grid'!BH33</f>
        <v/>
      </c>
      <c r="CH33" s="42" t="str">
        <f>'Team Grid'!BI33</f>
        <v/>
      </c>
      <c r="CI33" s="42" t="str">
        <f>'Team Grid'!BJ33</f>
        <v/>
      </c>
      <c r="CJ33" s="42" t="str">
        <f>'Team Grid'!BK33</f>
        <v/>
      </c>
      <c r="CK33" s="42" t="str">
        <f>'Team Grid'!BL33</f>
        <v/>
      </c>
      <c r="CL33" s="42" t="str">
        <f>'Team Grid'!BM33</f>
        <v/>
      </c>
      <c r="CM33" s="42" t="str">
        <f>'Team Grid'!BN33</f>
        <v/>
      </c>
      <c r="CN33" s="42" t="str">
        <f>'Team Grid'!BO33</f>
        <v/>
      </c>
      <c r="CO33" s="42" t="str">
        <f>'Team Grid'!BP33</f>
        <v/>
      </c>
      <c r="CP33" s="42" t="str">
        <f>'Team Grid'!BQ33</f>
        <v/>
      </c>
      <c r="CQ33" s="42" t="str">
        <f>'Team Grid'!BR33</f>
        <v/>
      </c>
      <c r="CR33" s="42" t="str">
        <f>'Team Grid'!BS33</f>
        <v/>
      </c>
      <c r="CS33" s="42" t="str">
        <f>'Team Grid'!BT33</f>
        <v/>
      </c>
      <c r="CT33" s="42" t="str">
        <f>'Team Grid'!BU33</f>
        <v/>
      </c>
      <c r="CU33" s="42" t="str">
        <f>'Team Grid'!BV33</f>
        <v/>
      </c>
      <c r="CV33" s="42" t="str">
        <f>'Team Grid'!BW33</f>
        <v/>
      </c>
      <c r="CW33" s="42" t="str">
        <f>'Team Grid'!BX33</f>
        <v/>
      </c>
      <c r="CX33" s="42" t="str">
        <f>'Team Grid'!BY33</f>
        <v/>
      </c>
      <c r="CY33" s="42" t="str">
        <f>'Team Grid'!BZ33</f>
        <v/>
      </c>
      <c r="CZ33" s="42" t="str">
        <f>'Team Grid'!CA33</f>
        <v/>
      </c>
      <c r="DA33" s="42" t="str">
        <f>'Team Grid'!CB33</f>
        <v/>
      </c>
      <c r="DB33" s="42" t="str">
        <f>'Team Grid'!CC33</f>
        <v/>
      </c>
      <c r="DC33" s="42" t="str">
        <f>'Team Grid'!CD33</f>
        <v/>
      </c>
      <c r="DD33" s="42" t="str">
        <f>'Team Grid'!CE33</f>
        <v/>
      </c>
      <c r="DE33" s="42" t="str">
        <f>'Team Grid'!CF33</f>
        <v/>
      </c>
      <c r="DF33" s="42" t="str">
        <f>'Team Grid'!CG33</f>
        <v/>
      </c>
      <c r="DG33" s="42" t="str">
        <f>'Team Grid'!CH33</f>
        <v/>
      </c>
      <c r="DH33" s="42" t="str">
        <f>'Team Grid'!CI33</f>
        <v/>
      </c>
      <c r="DI33" s="42" t="str">
        <f>'Team Grid'!CJ33</f>
        <v/>
      </c>
    </row>
    <row r="34" spans="1:113" ht="17.399999999999999" customHeight="1" x14ac:dyDescent="0.45">
      <c r="A34" s="66"/>
      <c r="O34" s="175"/>
      <c r="P34" s="175"/>
      <c r="Q34" s="175"/>
      <c r="R34" s="175"/>
      <c r="S34" s="175"/>
      <c r="T34" s="176"/>
      <c r="Y34" s="52">
        <v>4</v>
      </c>
      <c r="Z34" s="52" t="s">
        <v>16</v>
      </c>
      <c r="AA34" s="52" t="s">
        <v>41</v>
      </c>
      <c r="AB34" s="52" t="e">
        <f>SUM(AC34:AF34)</f>
        <v>#N/A</v>
      </c>
      <c r="AC34" s="52" t="e">
        <f>IF($AA34=AC$3,VLOOKUP($D$4&amp;$Z34,Data_Table_1[[Full Name Theme Conc]:[Theme Ranking]],8,0),0)</f>
        <v>#N/A</v>
      </c>
      <c r="AD34" s="52">
        <f>IF($AA34=AD$3,VLOOKUP($D$4&amp;$Z34,Data_Table_1[[Full Name Theme Conc]:[Theme Ranking]],8,0),0)</f>
        <v>0</v>
      </c>
      <c r="AE34" s="52">
        <f>IF($AA34=AE$3,VLOOKUP($D$4&amp;$Z34,Data_Table_1[[Full Name Theme Conc]:[Theme Ranking]],8,0),0)</f>
        <v>0</v>
      </c>
      <c r="AF34" s="52">
        <f>IF($AA34=AF$3,VLOOKUP($D$4&amp;$Z34,Data_Table_1[[Full Name Theme Conc]:[Theme Ranking]],8,0),0)</f>
        <v>0</v>
      </c>
      <c r="AH34" s="52">
        <v>4</v>
      </c>
      <c r="AI34" s="52" t="s">
        <v>16</v>
      </c>
      <c r="AJ34" s="52" t="s">
        <v>41</v>
      </c>
      <c r="AK34" s="52" t="e">
        <f t="shared" si="1"/>
        <v>#N/A</v>
      </c>
      <c r="AL34" s="52" t="e">
        <f>IF($AJ34=AL$3,VLOOKUP($D$5&amp;$AI34,Data_Table_1[[Full Name Theme Conc]:[Theme Ranking]],8,0),0)</f>
        <v>#N/A</v>
      </c>
      <c r="AM34" s="52">
        <f>IF($AJ34=AM$3,VLOOKUP($D$5&amp;$AI34,Data_Table_1[[Full Name Theme Conc]:[Theme Ranking]],8,0),0)</f>
        <v>0</v>
      </c>
      <c r="AN34" s="52">
        <f>IF($AJ34=AN$3,VLOOKUP($D$5&amp;$AI34,Data_Table_1[[Full Name Theme Conc]:[Theme Ranking]],8,0),0)</f>
        <v>0</v>
      </c>
      <c r="AO34" s="52">
        <f>IF($AJ34=AO$3,VLOOKUP($D$5&amp;$AI34,Data_Table_1[[Full Name Theme Conc]:[Theme Ranking]],8,0),0)</f>
        <v>0</v>
      </c>
      <c r="AW34" s="52" t="s">
        <v>16</v>
      </c>
      <c r="AX34" s="52" t="s">
        <v>41</v>
      </c>
      <c r="AY34" s="52" t="e">
        <f t="shared" si="2"/>
        <v>#N/A</v>
      </c>
      <c r="AZ34" s="52" t="e">
        <f t="shared" si="6"/>
        <v>#N/A</v>
      </c>
      <c r="BA34" s="52">
        <f t="shared" si="3"/>
        <v>0</v>
      </c>
      <c r="BB34" s="52">
        <f t="shared" si="4"/>
        <v>0</v>
      </c>
      <c r="BC34" s="52">
        <f t="shared" si="5"/>
        <v>0</v>
      </c>
      <c r="BE34" s="52" t="str">
        <v>Discipline</v>
      </c>
      <c r="BF34" s="52" t="str">
        <v>Executing</v>
      </c>
      <c r="BG34" s="52" t="e">
        <v>#N/A</v>
      </c>
      <c r="BH34" s="52" t="e">
        <v>#N/A</v>
      </c>
      <c r="BI34" s="52">
        <v>0</v>
      </c>
      <c r="BJ34" s="52">
        <v>0</v>
      </c>
      <c r="BK34" s="52">
        <v>0</v>
      </c>
      <c r="BN34" s="5" t="e">
        <f>VLOOKUP($BO$8,Theme_Ranges[],2,0)</f>
        <v>#N/A</v>
      </c>
      <c r="BO34" s="5" t="e">
        <f>VLOOKUP($BO$8,Theme_Ranges[],3,0)</f>
        <v>#N/A</v>
      </c>
      <c r="BP34" s="42">
        <f>'Team Grid'!AW34</f>
        <v>0</v>
      </c>
      <c r="BQ34" s="42">
        <f t="shared" si="13"/>
        <v>0</v>
      </c>
      <c r="BR34" s="42">
        <f t="shared" si="14"/>
        <v>0</v>
      </c>
      <c r="BS34" s="42">
        <f t="shared" si="15"/>
        <v>0</v>
      </c>
      <c r="BT34" s="42">
        <f t="shared" si="16"/>
        <v>0</v>
      </c>
      <c r="BU34" s="71"/>
      <c r="BV34" s="42">
        <f t="shared" si="17"/>
        <v>0</v>
      </c>
      <c r="BW34" s="42">
        <f t="shared" si="18"/>
        <v>0</v>
      </c>
      <c r="BX34" s="42">
        <f t="shared" si="19"/>
        <v>0</v>
      </c>
      <c r="BY34" s="42">
        <f t="shared" si="20"/>
        <v>0</v>
      </c>
      <c r="BZ34" s="71"/>
      <c r="CB34" s="42" t="str">
        <f>'Team Grid'!BC34</f>
        <v/>
      </c>
      <c r="CC34" s="42" t="str">
        <f>'Team Grid'!BD34</f>
        <v/>
      </c>
      <c r="CD34" s="42" t="str">
        <f>'Team Grid'!BE34</f>
        <v/>
      </c>
      <c r="CE34" s="42" t="str">
        <f>'Team Grid'!BF34</f>
        <v/>
      </c>
      <c r="CF34" s="42" t="str">
        <f>'Team Grid'!BG34</f>
        <v/>
      </c>
      <c r="CG34" s="42" t="str">
        <f>'Team Grid'!BH34</f>
        <v/>
      </c>
      <c r="CH34" s="42" t="str">
        <f>'Team Grid'!BI34</f>
        <v/>
      </c>
      <c r="CI34" s="42" t="str">
        <f>'Team Grid'!BJ34</f>
        <v/>
      </c>
      <c r="CJ34" s="42" t="str">
        <f>'Team Grid'!BK34</f>
        <v/>
      </c>
      <c r="CK34" s="42" t="str">
        <f>'Team Grid'!BL34</f>
        <v/>
      </c>
      <c r="CL34" s="42" t="str">
        <f>'Team Grid'!BM34</f>
        <v/>
      </c>
      <c r="CM34" s="42" t="str">
        <f>'Team Grid'!BN34</f>
        <v/>
      </c>
      <c r="CN34" s="42" t="str">
        <f>'Team Grid'!BO34</f>
        <v/>
      </c>
      <c r="CO34" s="42" t="str">
        <f>'Team Grid'!BP34</f>
        <v/>
      </c>
      <c r="CP34" s="42" t="str">
        <f>'Team Grid'!BQ34</f>
        <v/>
      </c>
      <c r="CQ34" s="42" t="str">
        <f>'Team Grid'!BR34</f>
        <v/>
      </c>
      <c r="CR34" s="42" t="str">
        <f>'Team Grid'!BS34</f>
        <v/>
      </c>
      <c r="CS34" s="42" t="str">
        <f>'Team Grid'!BT34</f>
        <v/>
      </c>
      <c r="CT34" s="42" t="str">
        <f>'Team Grid'!BU34</f>
        <v/>
      </c>
      <c r="CU34" s="42" t="str">
        <f>'Team Grid'!BV34</f>
        <v/>
      </c>
      <c r="CV34" s="42" t="str">
        <f>'Team Grid'!BW34</f>
        <v/>
      </c>
      <c r="CW34" s="42" t="str">
        <f>'Team Grid'!BX34</f>
        <v/>
      </c>
      <c r="CX34" s="42" t="str">
        <f>'Team Grid'!BY34</f>
        <v/>
      </c>
      <c r="CY34" s="42" t="str">
        <f>'Team Grid'!BZ34</f>
        <v/>
      </c>
      <c r="CZ34" s="42" t="str">
        <f>'Team Grid'!CA34</f>
        <v/>
      </c>
      <c r="DA34" s="42" t="str">
        <f>'Team Grid'!CB34</f>
        <v/>
      </c>
      <c r="DB34" s="42" t="str">
        <f>'Team Grid'!CC34</f>
        <v/>
      </c>
      <c r="DC34" s="42" t="str">
        <f>'Team Grid'!CD34</f>
        <v/>
      </c>
      <c r="DD34" s="42" t="str">
        <f>'Team Grid'!CE34</f>
        <v/>
      </c>
      <c r="DE34" s="42" t="str">
        <f>'Team Grid'!CF34</f>
        <v/>
      </c>
      <c r="DF34" s="42" t="str">
        <f>'Team Grid'!CG34</f>
        <v/>
      </c>
      <c r="DG34" s="42" t="str">
        <f>'Team Grid'!CH34</f>
        <v/>
      </c>
      <c r="DH34" s="42" t="str">
        <f>'Team Grid'!CI34</f>
        <v/>
      </c>
      <c r="DI34" s="42" t="str">
        <f>'Team Grid'!CJ34</f>
        <v/>
      </c>
    </row>
    <row r="35" spans="1:113" ht="17.399999999999999" customHeight="1" x14ac:dyDescent="0.45">
      <c r="A35" s="66"/>
      <c r="O35" s="175"/>
      <c r="P35" s="175"/>
      <c r="Q35" s="175"/>
      <c r="R35" s="175"/>
      <c r="S35" s="175"/>
      <c r="T35" s="176"/>
      <c r="Y35" s="52">
        <v>4</v>
      </c>
      <c r="Z35" s="52" t="s">
        <v>27</v>
      </c>
      <c r="AA35" s="52" t="s">
        <v>41</v>
      </c>
      <c r="AB35" s="52" t="e">
        <f>SUM(AC35:AF35)</f>
        <v>#N/A</v>
      </c>
      <c r="AC35" s="52" t="e">
        <f>IF($AA35=AC$3,VLOOKUP($D$4&amp;$Z35,Data_Table_1[[Full Name Theme Conc]:[Theme Ranking]],8,0),0)</f>
        <v>#N/A</v>
      </c>
      <c r="AD35" s="52">
        <f>IF($AA35=AD$3,VLOOKUP($D$4&amp;$Z35,Data_Table_1[[Full Name Theme Conc]:[Theme Ranking]],8,0),0)</f>
        <v>0</v>
      </c>
      <c r="AE35" s="52">
        <f>IF($AA35=AE$3,VLOOKUP($D$4&amp;$Z35,Data_Table_1[[Full Name Theme Conc]:[Theme Ranking]],8,0),0)</f>
        <v>0</v>
      </c>
      <c r="AF35" s="52">
        <f>IF($AA35=AF$3,VLOOKUP($D$4&amp;$Z35,Data_Table_1[[Full Name Theme Conc]:[Theme Ranking]],8,0),0)</f>
        <v>0</v>
      </c>
      <c r="AH35" s="52">
        <v>4</v>
      </c>
      <c r="AI35" s="52" t="s">
        <v>27</v>
      </c>
      <c r="AJ35" s="52" t="s">
        <v>41</v>
      </c>
      <c r="AK35" s="52" t="e">
        <f t="shared" si="1"/>
        <v>#N/A</v>
      </c>
      <c r="AL35" s="52" t="e">
        <f>IF($AJ35=AL$3,VLOOKUP($D$5&amp;$AI35,Data_Table_1[[Full Name Theme Conc]:[Theme Ranking]],8,0),0)</f>
        <v>#N/A</v>
      </c>
      <c r="AM35" s="52">
        <f>IF($AJ35=AM$3,VLOOKUP($D$5&amp;$AI35,Data_Table_1[[Full Name Theme Conc]:[Theme Ranking]],8,0),0)</f>
        <v>0</v>
      </c>
      <c r="AN35" s="52">
        <f>IF($AJ35=AN$3,VLOOKUP($D$5&amp;$AI35,Data_Table_1[[Full Name Theme Conc]:[Theme Ranking]],8,0),0)</f>
        <v>0</v>
      </c>
      <c r="AO35" s="52">
        <f>IF($AJ35=AO$3,VLOOKUP($D$5&amp;$AI35,Data_Table_1[[Full Name Theme Conc]:[Theme Ranking]],8,0),0)</f>
        <v>0</v>
      </c>
      <c r="AW35" s="52" t="s">
        <v>27</v>
      </c>
      <c r="AX35" s="52" t="s">
        <v>41</v>
      </c>
      <c r="AY35" s="52" t="e">
        <f t="shared" si="2"/>
        <v>#N/A</v>
      </c>
      <c r="AZ35" s="52" t="e">
        <f t="shared" si="6"/>
        <v>#N/A</v>
      </c>
      <c r="BA35" s="52">
        <f t="shared" si="3"/>
        <v>0</v>
      </c>
      <c r="BB35" s="52">
        <f t="shared" si="4"/>
        <v>0</v>
      </c>
      <c r="BC35" s="52">
        <f t="shared" si="5"/>
        <v>0</v>
      </c>
      <c r="BE35" s="52" t="str">
        <v>Focus</v>
      </c>
      <c r="BF35" s="52" t="str">
        <v>Executing</v>
      </c>
      <c r="BG35" s="52" t="e">
        <v>#N/A</v>
      </c>
      <c r="BH35" s="52" t="e">
        <v>#N/A</v>
      </c>
      <c r="BI35" s="52">
        <v>0</v>
      </c>
      <c r="BJ35" s="52">
        <v>0</v>
      </c>
      <c r="BK35" s="52">
        <v>0</v>
      </c>
      <c r="BN35" s="5" t="e">
        <f>VLOOKUP($BO$8,Theme_Ranges[],2,0)</f>
        <v>#N/A</v>
      </c>
      <c r="BO35" s="5" t="e">
        <f>VLOOKUP($BO$8,Theme_Ranges[],3,0)</f>
        <v>#N/A</v>
      </c>
      <c r="BP35" s="42">
        <f>'Team Grid'!AW35</f>
        <v>0</v>
      </c>
      <c r="BQ35" s="42">
        <f t="shared" si="13"/>
        <v>0</v>
      </c>
      <c r="BR35" s="42">
        <f t="shared" si="14"/>
        <v>0</v>
      </c>
      <c r="BS35" s="42">
        <f t="shared" si="15"/>
        <v>0</v>
      </c>
      <c r="BT35" s="42">
        <f t="shared" si="16"/>
        <v>0</v>
      </c>
      <c r="BU35" s="71"/>
      <c r="BV35" s="42">
        <f t="shared" si="17"/>
        <v>0</v>
      </c>
      <c r="BW35" s="42">
        <f t="shared" si="18"/>
        <v>0</v>
      </c>
      <c r="BX35" s="42">
        <f t="shared" si="19"/>
        <v>0</v>
      </c>
      <c r="BY35" s="42">
        <f t="shared" si="20"/>
        <v>0</v>
      </c>
      <c r="BZ35" s="71"/>
      <c r="CB35" s="42" t="str">
        <f>'Team Grid'!BC35</f>
        <v/>
      </c>
      <c r="CC35" s="42" t="str">
        <f>'Team Grid'!BD35</f>
        <v/>
      </c>
      <c r="CD35" s="42" t="str">
        <f>'Team Grid'!BE35</f>
        <v/>
      </c>
      <c r="CE35" s="42" t="str">
        <f>'Team Grid'!BF35</f>
        <v/>
      </c>
      <c r="CF35" s="42" t="str">
        <f>'Team Grid'!BG35</f>
        <v/>
      </c>
      <c r="CG35" s="42" t="str">
        <f>'Team Grid'!BH35</f>
        <v/>
      </c>
      <c r="CH35" s="42" t="str">
        <f>'Team Grid'!BI35</f>
        <v/>
      </c>
      <c r="CI35" s="42" t="str">
        <f>'Team Grid'!BJ35</f>
        <v/>
      </c>
      <c r="CJ35" s="42" t="str">
        <f>'Team Grid'!BK35</f>
        <v/>
      </c>
      <c r="CK35" s="42" t="str">
        <f>'Team Grid'!BL35</f>
        <v/>
      </c>
      <c r="CL35" s="42" t="str">
        <f>'Team Grid'!BM35</f>
        <v/>
      </c>
      <c r="CM35" s="42" t="str">
        <f>'Team Grid'!BN35</f>
        <v/>
      </c>
      <c r="CN35" s="42" t="str">
        <f>'Team Grid'!BO35</f>
        <v/>
      </c>
      <c r="CO35" s="42" t="str">
        <f>'Team Grid'!BP35</f>
        <v/>
      </c>
      <c r="CP35" s="42" t="str">
        <f>'Team Grid'!BQ35</f>
        <v/>
      </c>
      <c r="CQ35" s="42" t="str">
        <f>'Team Grid'!BR35</f>
        <v/>
      </c>
      <c r="CR35" s="42" t="str">
        <f>'Team Grid'!BS35</f>
        <v/>
      </c>
      <c r="CS35" s="42" t="str">
        <f>'Team Grid'!BT35</f>
        <v/>
      </c>
      <c r="CT35" s="42" t="str">
        <f>'Team Grid'!BU35</f>
        <v/>
      </c>
      <c r="CU35" s="42" t="str">
        <f>'Team Grid'!BV35</f>
        <v/>
      </c>
      <c r="CV35" s="42" t="str">
        <f>'Team Grid'!BW35</f>
        <v/>
      </c>
      <c r="CW35" s="42" t="str">
        <f>'Team Grid'!BX35</f>
        <v/>
      </c>
      <c r="CX35" s="42" t="str">
        <f>'Team Grid'!BY35</f>
        <v/>
      </c>
      <c r="CY35" s="42" t="str">
        <f>'Team Grid'!BZ35</f>
        <v/>
      </c>
      <c r="CZ35" s="42" t="str">
        <f>'Team Grid'!CA35</f>
        <v/>
      </c>
      <c r="DA35" s="42" t="str">
        <f>'Team Grid'!CB35</f>
        <v/>
      </c>
      <c r="DB35" s="42" t="str">
        <f>'Team Grid'!CC35</f>
        <v/>
      </c>
      <c r="DC35" s="42" t="str">
        <f>'Team Grid'!CD35</f>
        <v/>
      </c>
      <c r="DD35" s="42" t="str">
        <f>'Team Grid'!CE35</f>
        <v/>
      </c>
      <c r="DE35" s="42" t="str">
        <f>'Team Grid'!CF35</f>
        <v/>
      </c>
      <c r="DF35" s="42" t="str">
        <f>'Team Grid'!CG35</f>
        <v/>
      </c>
      <c r="DG35" s="42" t="str">
        <f>'Team Grid'!CH35</f>
        <v/>
      </c>
      <c r="DH35" s="42" t="str">
        <f>'Team Grid'!CI35</f>
        <v/>
      </c>
      <c r="DI35" s="42" t="str">
        <f>'Team Grid'!CJ35</f>
        <v/>
      </c>
    </row>
    <row r="36" spans="1:113" ht="17.399999999999999" customHeight="1" x14ac:dyDescent="0.45">
      <c r="A36" s="66"/>
      <c r="O36" s="175"/>
      <c r="P36" s="175"/>
      <c r="Q36" s="175"/>
      <c r="R36" s="175"/>
      <c r="S36" s="175"/>
      <c r="T36" s="176"/>
      <c r="Y36" s="52">
        <v>4</v>
      </c>
      <c r="Z36" s="52" t="s">
        <v>21</v>
      </c>
      <c r="AA36" s="52" t="s">
        <v>41</v>
      </c>
      <c r="AB36" s="52" t="e">
        <f>SUM(AC36:AF36)</f>
        <v>#N/A</v>
      </c>
      <c r="AC36" s="52" t="e">
        <f>IF($AA36=AC$3,VLOOKUP($D$4&amp;$Z36,Data_Table_1[[Full Name Theme Conc]:[Theme Ranking]],8,0),0)</f>
        <v>#N/A</v>
      </c>
      <c r="AD36" s="52">
        <f>IF($AA36=AD$3,VLOOKUP($D$4&amp;$Z36,Data_Table_1[[Full Name Theme Conc]:[Theme Ranking]],8,0),0)</f>
        <v>0</v>
      </c>
      <c r="AE36" s="52">
        <f>IF($AA36=AE$3,VLOOKUP($D$4&amp;$Z36,Data_Table_1[[Full Name Theme Conc]:[Theme Ranking]],8,0),0)</f>
        <v>0</v>
      </c>
      <c r="AF36" s="52">
        <f>IF($AA36=AF$3,VLOOKUP($D$4&amp;$Z36,Data_Table_1[[Full Name Theme Conc]:[Theme Ranking]],8,0),0)</f>
        <v>0</v>
      </c>
      <c r="AH36" s="52">
        <v>4</v>
      </c>
      <c r="AI36" s="52" t="s">
        <v>21</v>
      </c>
      <c r="AJ36" s="52" t="s">
        <v>41</v>
      </c>
      <c r="AK36" s="52" t="e">
        <f t="shared" si="1"/>
        <v>#N/A</v>
      </c>
      <c r="AL36" s="52" t="e">
        <f>IF($AJ36=AL$3,VLOOKUP($D$5&amp;$AI36,Data_Table_1[[Full Name Theme Conc]:[Theme Ranking]],8,0),0)</f>
        <v>#N/A</v>
      </c>
      <c r="AM36" s="52">
        <f>IF($AJ36=AM$3,VLOOKUP($D$5&amp;$AI36,Data_Table_1[[Full Name Theme Conc]:[Theme Ranking]],8,0),0)</f>
        <v>0</v>
      </c>
      <c r="AN36" s="52">
        <f>IF($AJ36=AN$3,VLOOKUP($D$5&amp;$AI36,Data_Table_1[[Full Name Theme Conc]:[Theme Ranking]],8,0),0)</f>
        <v>0</v>
      </c>
      <c r="AO36" s="52">
        <f>IF($AJ36=AO$3,VLOOKUP($D$5&amp;$AI36,Data_Table_1[[Full Name Theme Conc]:[Theme Ranking]],8,0),0)</f>
        <v>0</v>
      </c>
      <c r="AW36" s="52" t="s">
        <v>21</v>
      </c>
      <c r="AX36" s="52" t="s">
        <v>41</v>
      </c>
      <c r="AY36" s="52" t="e">
        <f t="shared" si="2"/>
        <v>#N/A</v>
      </c>
      <c r="AZ36" s="52" t="e">
        <f t="shared" si="6"/>
        <v>#N/A</v>
      </c>
      <c r="BA36" s="52">
        <f t="shared" si="3"/>
        <v>0</v>
      </c>
      <c r="BB36" s="52">
        <f t="shared" si="4"/>
        <v>0</v>
      </c>
      <c r="BC36" s="52">
        <f t="shared" si="5"/>
        <v>0</v>
      </c>
      <c r="BE36" s="52" t="str">
        <v>Responsibility</v>
      </c>
      <c r="BF36" s="52" t="str">
        <v>Executing</v>
      </c>
      <c r="BG36" s="52" t="e">
        <v>#N/A</v>
      </c>
      <c r="BH36" s="52" t="e">
        <v>#N/A</v>
      </c>
      <c r="BI36" s="52">
        <v>0</v>
      </c>
      <c r="BJ36" s="52">
        <v>0</v>
      </c>
      <c r="BK36" s="52">
        <v>0</v>
      </c>
      <c r="BN36" s="5" t="e">
        <f>VLOOKUP($BO$8,Theme_Ranges[],2,0)</f>
        <v>#N/A</v>
      </c>
      <c r="BO36" s="5" t="e">
        <f>VLOOKUP($BO$8,Theme_Ranges[],3,0)</f>
        <v>#N/A</v>
      </c>
      <c r="BP36" s="42">
        <f>'Team Grid'!AW36</f>
        <v>0</v>
      </c>
      <c r="BQ36" s="42">
        <f t="shared" si="13"/>
        <v>0</v>
      </c>
      <c r="BR36" s="42">
        <f t="shared" si="14"/>
        <v>0</v>
      </c>
      <c r="BS36" s="42">
        <f t="shared" si="15"/>
        <v>0</v>
      </c>
      <c r="BT36" s="42">
        <f t="shared" si="16"/>
        <v>0</v>
      </c>
      <c r="BU36" s="71"/>
      <c r="BV36" s="42">
        <f t="shared" si="17"/>
        <v>0</v>
      </c>
      <c r="BW36" s="42">
        <f t="shared" si="18"/>
        <v>0</v>
      </c>
      <c r="BX36" s="42">
        <f t="shared" si="19"/>
        <v>0</v>
      </c>
      <c r="BY36" s="42">
        <f t="shared" si="20"/>
        <v>0</v>
      </c>
      <c r="BZ36" s="71"/>
      <c r="CB36" s="42" t="str">
        <f>'Team Grid'!BC36</f>
        <v/>
      </c>
      <c r="CC36" s="42" t="str">
        <f>'Team Grid'!BD36</f>
        <v/>
      </c>
      <c r="CD36" s="42" t="str">
        <f>'Team Grid'!BE36</f>
        <v/>
      </c>
      <c r="CE36" s="42" t="str">
        <f>'Team Grid'!BF36</f>
        <v/>
      </c>
      <c r="CF36" s="42" t="str">
        <f>'Team Grid'!BG36</f>
        <v/>
      </c>
      <c r="CG36" s="42" t="str">
        <f>'Team Grid'!BH36</f>
        <v/>
      </c>
      <c r="CH36" s="42" t="str">
        <f>'Team Grid'!BI36</f>
        <v/>
      </c>
      <c r="CI36" s="42" t="str">
        <f>'Team Grid'!BJ36</f>
        <v/>
      </c>
      <c r="CJ36" s="42" t="str">
        <f>'Team Grid'!BK36</f>
        <v/>
      </c>
      <c r="CK36" s="42" t="str">
        <f>'Team Grid'!BL36</f>
        <v/>
      </c>
      <c r="CL36" s="42" t="str">
        <f>'Team Grid'!BM36</f>
        <v/>
      </c>
      <c r="CM36" s="42" t="str">
        <f>'Team Grid'!BN36</f>
        <v/>
      </c>
      <c r="CN36" s="42" t="str">
        <f>'Team Grid'!BO36</f>
        <v/>
      </c>
      <c r="CO36" s="42" t="str">
        <f>'Team Grid'!BP36</f>
        <v/>
      </c>
      <c r="CP36" s="42" t="str">
        <f>'Team Grid'!BQ36</f>
        <v/>
      </c>
      <c r="CQ36" s="42" t="str">
        <f>'Team Grid'!BR36</f>
        <v/>
      </c>
      <c r="CR36" s="42" t="str">
        <f>'Team Grid'!BS36</f>
        <v/>
      </c>
      <c r="CS36" s="42" t="str">
        <f>'Team Grid'!BT36</f>
        <v/>
      </c>
      <c r="CT36" s="42" t="str">
        <f>'Team Grid'!BU36</f>
        <v/>
      </c>
      <c r="CU36" s="42" t="str">
        <f>'Team Grid'!BV36</f>
        <v/>
      </c>
      <c r="CV36" s="42" t="str">
        <f>'Team Grid'!BW36</f>
        <v/>
      </c>
      <c r="CW36" s="42" t="str">
        <f>'Team Grid'!BX36</f>
        <v/>
      </c>
      <c r="CX36" s="42" t="str">
        <f>'Team Grid'!BY36</f>
        <v/>
      </c>
      <c r="CY36" s="42" t="str">
        <f>'Team Grid'!BZ36</f>
        <v/>
      </c>
      <c r="CZ36" s="42" t="str">
        <f>'Team Grid'!CA36</f>
        <v/>
      </c>
      <c r="DA36" s="42" t="str">
        <f>'Team Grid'!CB36</f>
        <v/>
      </c>
      <c r="DB36" s="42" t="str">
        <f>'Team Grid'!CC36</f>
        <v/>
      </c>
      <c r="DC36" s="42" t="str">
        <f>'Team Grid'!CD36</f>
        <v/>
      </c>
      <c r="DD36" s="42" t="str">
        <f>'Team Grid'!CE36</f>
        <v/>
      </c>
      <c r="DE36" s="42" t="str">
        <f>'Team Grid'!CF36</f>
        <v/>
      </c>
      <c r="DF36" s="42" t="str">
        <f>'Team Grid'!CG36</f>
        <v/>
      </c>
      <c r="DG36" s="42" t="str">
        <f>'Team Grid'!CH36</f>
        <v/>
      </c>
      <c r="DH36" s="42" t="str">
        <f>'Team Grid'!CI36</f>
        <v/>
      </c>
      <c r="DI36" s="42" t="str">
        <f>'Team Grid'!CJ36</f>
        <v/>
      </c>
    </row>
    <row r="37" spans="1:113" ht="19.2" x14ac:dyDescent="0.45">
      <c r="A37" s="66"/>
      <c r="P37" s="92"/>
      <c r="Q37" s="92"/>
      <c r="R37" s="92"/>
      <c r="S37" s="92"/>
      <c r="T37" s="86"/>
      <c r="Y37" s="52">
        <v>4</v>
      </c>
      <c r="Z37" s="52" t="s">
        <v>34</v>
      </c>
      <c r="AA37" s="52" t="s">
        <v>41</v>
      </c>
      <c r="AB37" s="52" t="e">
        <f>SUM(AC37:AF37)</f>
        <v>#N/A</v>
      </c>
      <c r="AC37" s="52" t="e">
        <f>IF($AA37=AC$3,VLOOKUP($D$4&amp;$Z37,Data_Table_1[[Full Name Theme Conc]:[Theme Ranking]],8,0),0)</f>
        <v>#N/A</v>
      </c>
      <c r="AD37" s="52">
        <f>IF($AA37=AD$3,VLOOKUP($D$4&amp;$Z37,Data_Table_1[[Full Name Theme Conc]:[Theme Ranking]],8,0),0)</f>
        <v>0</v>
      </c>
      <c r="AE37" s="52">
        <f>IF($AA37=AE$3,VLOOKUP($D$4&amp;$Z37,Data_Table_1[[Full Name Theme Conc]:[Theme Ranking]],8,0),0)</f>
        <v>0</v>
      </c>
      <c r="AF37" s="52">
        <f>IF($AA37=AF$3,VLOOKUP($D$4&amp;$Z37,Data_Table_1[[Full Name Theme Conc]:[Theme Ranking]],8,0),0)</f>
        <v>0</v>
      </c>
      <c r="AH37" s="52">
        <v>4</v>
      </c>
      <c r="AI37" s="52" t="s">
        <v>34</v>
      </c>
      <c r="AJ37" s="52" t="s">
        <v>41</v>
      </c>
      <c r="AK37" s="52" t="e">
        <f t="shared" si="1"/>
        <v>#N/A</v>
      </c>
      <c r="AL37" s="52" t="e">
        <f>IF($AJ37=AL$3,VLOOKUP($D$5&amp;$AI37,Data_Table_1[[Full Name Theme Conc]:[Theme Ranking]],8,0),0)</f>
        <v>#N/A</v>
      </c>
      <c r="AM37" s="52">
        <f>IF($AJ37=AM$3,VLOOKUP($D$5&amp;$AI37,Data_Table_1[[Full Name Theme Conc]:[Theme Ranking]],8,0),0)</f>
        <v>0</v>
      </c>
      <c r="AN37" s="52">
        <f>IF($AJ37=AN$3,VLOOKUP($D$5&amp;$AI37,Data_Table_1[[Full Name Theme Conc]:[Theme Ranking]],8,0),0)</f>
        <v>0</v>
      </c>
      <c r="AO37" s="52">
        <f>IF($AJ37=AO$3,VLOOKUP($D$5&amp;$AI37,Data_Table_1[[Full Name Theme Conc]:[Theme Ranking]],8,0),0)</f>
        <v>0</v>
      </c>
      <c r="AW37" s="52" t="s">
        <v>34</v>
      </c>
      <c r="AX37" s="52" t="s">
        <v>41</v>
      </c>
      <c r="AY37" s="52" t="e">
        <f t="shared" si="2"/>
        <v>#N/A</v>
      </c>
      <c r="AZ37" s="52" t="e">
        <f t="shared" si="6"/>
        <v>#N/A</v>
      </c>
      <c r="BA37" s="52">
        <f t="shared" si="3"/>
        <v>0</v>
      </c>
      <c r="BB37" s="52">
        <f t="shared" si="4"/>
        <v>0</v>
      </c>
      <c r="BC37" s="52">
        <f t="shared" si="5"/>
        <v>0</v>
      </c>
      <c r="BE37" s="52" t="str">
        <v>Restorative</v>
      </c>
      <c r="BF37" s="52" t="str">
        <v>Executing</v>
      </c>
      <c r="BG37" s="52" t="e">
        <v>#N/A</v>
      </c>
      <c r="BH37" s="52" t="e">
        <v>#N/A</v>
      </c>
      <c r="BI37" s="52">
        <v>0</v>
      </c>
      <c r="BJ37" s="52">
        <v>0</v>
      </c>
      <c r="BK37" s="52">
        <v>0</v>
      </c>
      <c r="BN37" s="5" t="e">
        <f>VLOOKUP($BO$8,Theme_Ranges[],2,0)</f>
        <v>#N/A</v>
      </c>
      <c r="BO37" s="5" t="e">
        <f>VLOOKUP($BO$8,Theme_Ranges[],3,0)</f>
        <v>#N/A</v>
      </c>
      <c r="BP37" s="42">
        <f>'Team Grid'!AW37</f>
        <v>0</v>
      </c>
      <c r="BQ37" s="42">
        <f t="shared" si="13"/>
        <v>0</v>
      </c>
      <c r="BR37" s="42">
        <f t="shared" si="14"/>
        <v>0</v>
      </c>
      <c r="BS37" s="42">
        <f t="shared" si="15"/>
        <v>0</v>
      </c>
      <c r="BT37" s="42">
        <f t="shared" si="16"/>
        <v>0</v>
      </c>
      <c r="BU37" s="71"/>
      <c r="BV37" s="42">
        <f t="shared" si="17"/>
        <v>0</v>
      </c>
      <c r="BW37" s="42">
        <f t="shared" si="18"/>
        <v>0</v>
      </c>
      <c r="BX37" s="42">
        <f t="shared" si="19"/>
        <v>0</v>
      </c>
      <c r="BY37" s="42">
        <f t="shared" si="20"/>
        <v>0</v>
      </c>
      <c r="BZ37" s="71"/>
      <c r="CB37" s="42" t="str">
        <f>'Team Grid'!BC37</f>
        <v/>
      </c>
      <c r="CC37" s="42" t="str">
        <f>'Team Grid'!BD37</f>
        <v/>
      </c>
      <c r="CD37" s="42" t="str">
        <f>'Team Grid'!BE37</f>
        <v/>
      </c>
      <c r="CE37" s="42" t="str">
        <f>'Team Grid'!BF37</f>
        <v/>
      </c>
      <c r="CF37" s="42" t="str">
        <f>'Team Grid'!BG37</f>
        <v/>
      </c>
      <c r="CG37" s="42" t="str">
        <f>'Team Grid'!BH37</f>
        <v/>
      </c>
      <c r="CH37" s="42" t="str">
        <f>'Team Grid'!BI37</f>
        <v/>
      </c>
      <c r="CI37" s="42" t="str">
        <f>'Team Grid'!BJ37</f>
        <v/>
      </c>
      <c r="CJ37" s="42" t="str">
        <f>'Team Grid'!BK37</f>
        <v/>
      </c>
      <c r="CK37" s="42" t="str">
        <f>'Team Grid'!BL37</f>
        <v/>
      </c>
      <c r="CL37" s="42" t="str">
        <f>'Team Grid'!BM37</f>
        <v/>
      </c>
      <c r="CM37" s="42" t="str">
        <f>'Team Grid'!BN37</f>
        <v/>
      </c>
      <c r="CN37" s="42" t="str">
        <f>'Team Grid'!BO37</f>
        <v/>
      </c>
      <c r="CO37" s="42" t="str">
        <f>'Team Grid'!BP37</f>
        <v/>
      </c>
      <c r="CP37" s="42" t="str">
        <f>'Team Grid'!BQ37</f>
        <v/>
      </c>
      <c r="CQ37" s="42" t="str">
        <f>'Team Grid'!BR37</f>
        <v/>
      </c>
      <c r="CR37" s="42" t="str">
        <f>'Team Grid'!BS37</f>
        <v/>
      </c>
      <c r="CS37" s="42" t="str">
        <f>'Team Grid'!BT37</f>
        <v/>
      </c>
      <c r="CT37" s="42" t="str">
        <f>'Team Grid'!BU37</f>
        <v/>
      </c>
      <c r="CU37" s="42" t="str">
        <f>'Team Grid'!BV37</f>
        <v/>
      </c>
      <c r="CV37" s="42" t="str">
        <f>'Team Grid'!BW37</f>
        <v/>
      </c>
      <c r="CW37" s="42" t="str">
        <f>'Team Grid'!BX37</f>
        <v/>
      </c>
      <c r="CX37" s="42" t="str">
        <f>'Team Grid'!BY37</f>
        <v/>
      </c>
      <c r="CY37" s="42" t="str">
        <f>'Team Grid'!BZ37</f>
        <v/>
      </c>
      <c r="CZ37" s="42" t="str">
        <f>'Team Grid'!CA37</f>
        <v/>
      </c>
      <c r="DA37" s="42" t="str">
        <f>'Team Grid'!CB37</f>
        <v/>
      </c>
      <c r="DB37" s="42" t="str">
        <f>'Team Grid'!CC37</f>
        <v/>
      </c>
      <c r="DC37" s="42" t="str">
        <f>'Team Grid'!CD37</f>
        <v/>
      </c>
      <c r="DD37" s="42" t="str">
        <f>'Team Grid'!CE37</f>
        <v/>
      </c>
      <c r="DE37" s="42" t="str">
        <f>'Team Grid'!CF37</f>
        <v/>
      </c>
      <c r="DF37" s="42" t="str">
        <f>'Team Grid'!CG37</f>
        <v/>
      </c>
      <c r="DG37" s="42" t="str">
        <f>'Team Grid'!CH37</f>
        <v/>
      </c>
      <c r="DH37" s="42" t="str">
        <f>'Team Grid'!CI37</f>
        <v/>
      </c>
      <c r="DI37" s="42" t="str">
        <f>'Team Grid'!CJ37</f>
        <v/>
      </c>
    </row>
    <row r="38" spans="1:113" x14ac:dyDescent="0.45">
      <c r="A38" s="66"/>
      <c r="O38" s="205" t="e">
        <f>"Gaps - "&amp;INDEX($AQ$4:$AQ$7,MATCH(MIN($AU$4:$AU$7),$AU$4:$AU$7,0))&amp;" Themes"</f>
        <v>#DIV/0!</v>
      </c>
      <c r="P38" s="206"/>
      <c r="Q38" s="206"/>
      <c r="R38" s="206"/>
      <c r="S38" s="206"/>
      <c r="T38" s="207"/>
      <c r="BN38" s="5" t="e">
        <f>VLOOKUP($BO$8,Theme_Ranges[],2,0)</f>
        <v>#N/A</v>
      </c>
      <c r="BO38" s="5" t="e">
        <f>VLOOKUP($BO$8,Theme_Ranges[],3,0)</f>
        <v>#N/A</v>
      </c>
      <c r="BP38" s="42">
        <f>'Team Grid'!AW38</f>
        <v>0</v>
      </c>
      <c r="BQ38" s="42">
        <f t="shared" si="13"/>
        <v>0</v>
      </c>
      <c r="BR38" s="42">
        <f t="shared" si="14"/>
        <v>0</v>
      </c>
      <c r="BS38" s="42">
        <f t="shared" si="15"/>
        <v>0</v>
      </c>
      <c r="BT38" s="42">
        <f t="shared" si="16"/>
        <v>0</v>
      </c>
      <c r="BU38" s="71"/>
      <c r="BV38" s="42">
        <f t="shared" si="17"/>
        <v>0</v>
      </c>
      <c r="BW38" s="42">
        <f t="shared" si="18"/>
        <v>0</v>
      </c>
      <c r="BX38" s="42">
        <f t="shared" si="19"/>
        <v>0</v>
      </c>
      <c r="BY38" s="42">
        <f t="shared" si="20"/>
        <v>0</v>
      </c>
      <c r="BZ38" s="71"/>
      <c r="CB38" s="42" t="str">
        <f>'Team Grid'!BC38</f>
        <v/>
      </c>
      <c r="CC38" s="42" t="str">
        <f>'Team Grid'!BD38</f>
        <v/>
      </c>
      <c r="CD38" s="42" t="str">
        <f>'Team Grid'!BE38</f>
        <v/>
      </c>
      <c r="CE38" s="42" t="str">
        <f>'Team Grid'!BF38</f>
        <v/>
      </c>
      <c r="CF38" s="42" t="str">
        <f>'Team Grid'!BG38</f>
        <v/>
      </c>
      <c r="CG38" s="42" t="str">
        <f>'Team Grid'!BH38</f>
        <v/>
      </c>
      <c r="CH38" s="42" t="str">
        <f>'Team Grid'!BI38</f>
        <v/>
      </c>
      <c r="CI38" s="42" t="str">
        <f>'Team Grid'!BJ38</f>
        <v/>
      </c>
      <c r="CJ38" s="42" t="str">
        <f>'Team Grid'!BK38</f>
        <v/>
      </c>
      <c r="CK38" s="42" t="str">
        <f>'Team Grid'!BL38</f>
        <v/>
      </c>
      <c r="CL38" s="42" t="str">
        <f>'Team Grid'!BM38</f>
        <v/>
      </c>
      <c r="CM38" s="42" t="str">
        <f>'Team Grid'!BN38</f>
        <v/>
      </c>
      <c r="CN38" s="42" t="str">
        <f>'Team Grid'!BO38</f>
        <v/>
      </c>
      <c r="CO38" s="42" t="str">
        <f>'Team Grid'!BP38</f>
        <v/>
      </c>
      <c r="CP38" s="42" t="str">
        <f>'Team Grid'!BQ38</f>
        <v/>
      </c>
      <c r="CQ38" s="42" t="str">
        <f>'Team Grid'!BR38</f>
        <v/>
      </c>
      <c r="CR38" s="42" t="str">
        <f>'Team Grid'!BS38</f>
        <v/>
      </c>
      <c r="CS38" s="42" t="str">
        <f>'Team Grid'!BT38</f>
        <v/>
      </c>
      <c r="CT38" s="42" t="str">
        <f>'Team Grid'!BU38</f>
        <v/>
      </c>
      <c r="CU38" s="42" t="str">
        <f>'Team Grid'!BV38</f>
        <v/>
      </c>
      <c r="CV38" s="42" t="str">
        <f>'Team Grid'!BW38</f>
        <v/>
      </c>
      <c r="CW38" s="42" t="str">
        <f>'Team Grid'!BX38</f>
        <v/>
      </c>
      <c r="CX38" s="42" t="str">
        <f>'Team Grid'!BY38</f>
        <v/>
      </c>
      <c r="CY38" s="42" t="str">
        <f>'Team Grid'!BZ38</f>
        <v/>
      </c>
      <c r="CZ38" s="42" t="str">
        <f>'Team Grid'!CA38</f>
        <v/>
      </c>
      <c r="DA38" s="42" t="str">
        <f>'Team Grid'!CB38</f>
        <v/>
      </c>
      <c r="DB38" s="42" t="str">
        <f>'Team Grid'!CC38</f>
        <v/>
      </c>
      <c r="DC38" s="42" t="str">
        <f>'Team Grid'!CD38</f>
        <v/>
      </c>
      <c r="DD38" s="42" t="str">
        <f>'Team Grid'!CE38</f>
        <v/>
      </c>
      <c r="DE38" s="42" t="str">
        <f>'Team Grid'!CF38</f>
        <v/>
      </c>
      <c r="DF38" s="42" t="str">
        <f>'Team Grid'!CG38</f>
        <v/>
      </c>
      <c r="DG38" s="42" t="str">
        <f>'Team Grid'!CH38</f>
        <v/>
      </c>
      <c r="DH38" s="42" t="str">
        <f>'Team Grid'!CI38</f>
        <v/>
      </c>
      <c r="DI38" s="42" t="str">
        <f>'Team Grid'!CJ38</f>
        <v/>
      </c>
    </row>
    <row r="39" spans="1:113" ht="17.399999999999999" customHeight="1" x14ac:dyDescent="0.45">
      <c r="A39" s="66"/>
      <c r="O39" s="175" t="e">
        <f>VLOOKUP(INDEX($AQ$4:$AQ$7,MATCH(MIN($AU$4:$AU$7),$AU$4:$AU$7,0)),Theme_Details[[Domain]:[Domain Team Gap Text]],6,0)</f>
        <v>#DIV/0!</v>
      </c>
      <c r="P39" s="175"/>
      <c r="Q39" s="175"/>
      <c r="R39" s="175"/>
      <c r="S39" s="175"/>
      <c r="T39" s="176"/>
      <c r="BN39" s="5" t="e">
        <f>VLOOKUP($BO$8,Theme_Ranges[],2,0)</f>
        <v>#N/A</v>
      </c>
      <c r="BO39" s="5" t="e">
        <f>VLOOKUP($BO$8,Theme_Ranges[],3,0)</f>
        <v>#N/A</v>
      </c>
      <c r="BP39" s="42">
        <f>'Team Grid'!AW37</f>
        <v>0</v>
      </c>
      <c r="BQ39" s="42">
        <f t="shared" si="13"/>
        <v>0</v>
      </c>
      <c r="BR39" s="42">
        <f t="shared" si="14"/>
        <v>0</v>
      </c>
      <c r="BS39" s="42">
        <f t="shared" si="15"/>
        <v>0</v>
      </c>
      <c r="BT39" s="42">
        <f t="shared" si="16"/>
        <v>0</v>
      </c>
      <c r="BU39" s="71"/>
      <c r="BV39" s="42">
        <f t="shared" si="17"/>
        <v>0</v>
      </c>
      <c r="BW39" s="42">
        <f t="shared" si="18"/>
        <v>0</v>
      </c>
      <c r="BX39" s="42">
        <f t="shared" si="19"/>
        <v>0</v>
      </c>
      <c r="BY39" s="42">
        <f t="shared" si="20"/>
        <v>0</v>
      </c>
      <c r="BZ39" s="71"/>
      <c r="CB39" s="42" t="str">
        <f>'Team Grid'!BC39</f>
        <v/>
      </c>
      <c r="CC39" s="42" t="str">
        <f>'Team Grid'!BD39</f>
        <v/>
      </c>
      <c r="CD39" s="42" t="str">
        <f>'Team Grid'!BE39</f>
        <v/>
      </c>
      <c r="CE39" s="42" t="str">
        <f>'Team Grid'!BF39</f>
        <v/>
      </c>
      <c r="CF39" s="42" t="str">
        <f>'Team Grid'!BG39</f>
        <v/>
      </c>
      <c r="CG39" s="42" t="str">
        <f>'Team Grid'!BH39</f>
        <v/>
      </c>
      <c r="CH39" s="42" t="str">
        <f>'Team Grid'!BI39</f>
        <v/>
      </c>
      <c r="CI39" s="42" t="str">
        <f>'Team Grid'!BJ39</f>
        <v/>
      </c>
      <c r="CJ39" s="42" t="str">
        <f>'Team Grid'!BK39</f>
        <v/>
      </c>
      <c r="CK39" s="42" t="str">
        <f>'Team Grid'!BL39</f>
        <v/>
      </c>
      <c r="CL39" s="42" t="str">
        <f>'Team Grid'!BM39</f>
        <v/>
      </c>
      <c r="CM39" s="42" t="str">
        <f>'Team Grid'!BN39</f>
        <v/>
      </c>
      <c r="CN39" s="42" t="str">
        <f>'Team Grid'!BO39</f>
        <v/>
      </c>
      <c r="CO39" s="42" t="str">
        <f>'Team Grid'!BP39</f>
        <v/>
      </c>
      <c r="CP39" s="42" t="str">
        <f>'Team Grid'!BQ39</f>
        <v/>
      </c>
      <c r="CQ39" s="42" t="str">
        <f>'Team Grid'!BR39</f>
        <v/>
      </c>
      <c r="CR39" s="42" t="str">
        <f>'Team Grid'!BS39</f>
        <v/>
      </c>
      <c r="CS39" s="42" t="str">
        <f>'Team Grid'!BT39</f>
        <v/>
      </c>
      <c r="CT39" s="42" t="str">
        <f>'Team Grid'!BU39</f>
        <v/>
      </c>
      <c r="CU39" s="42" t="str">
        <f>'Team Grid'!BV39</f>
        <v/>
      </c>
      <c r="CV39" s="42" t="str">
        <f>'Team Grid'!BW39</f>
        <v/>
      </c>
      <c r="CW39" s="42" t="str">
        <f>'Team Grid'!BX39</f>
        <v/>
      </c>
      <c r="CX39" s="42" t="str">
        <f>'Team Grid'!BY39</f>
        <v/>
      </c>
      <c r="CY39" s="42" t="str">
        <f>'Team Grid'!BZ39</f>
        <v/>
      </c>
      <c r="CZ39" s="42" t="str">
        <f>'Team Grid'!CA39</f>
        <v/>
      </c>
      <c r="DA39" s="42" t="str">
        <f>'Team Grid'!CB39</f>
        <v/>
      </c>
      <c r="DB39" s="42" t="str">
        <f>'Team Grid'!CC39</f>
        <v/>
      </c>
      <c r="DC39" s="42" t="str">
        <f>'Team Grid'!CD39</f>
        <v/>
      </c>
      <c r="DD39" s="42" t="str">
        <f>'Team Grid'!CE39</f>
        <v/>
      </c>
      <c r="DE39" s="42" t="str">
        <f>'Team Grid'!CF39</f>
        <v/>
      </c>
      <c r="DF39" s="42" t="str">
        <f>'Team Grid'!CG39</f>
        <v/>
      </c>
      <c r="DG39" s="42" t="str">
        <f>'Team Grid'!CH39</f>
        <v/>
      </c>
      <c r="DH39" s="42" t="str">
        <f>'Team Grid'!CI39</f>
        <v/>
      </c>
      <c r="DI39" s="42" t="str">
        <f>'Team Grid'!CJ39</f>
        <v/>
      </c>
    </row>
    <row r="40" spans="1:113" ht="17.399999999999999" customHeight="1" x14ac:dyDescent="0.45">
      <c r="A40" s="66"/>
      <c r="O40" s="175"/>
      <c r="P40" s="175"/>
      <c r="Q40" s="175"/>
      <c r="R40" s="175"/>
      <c r="S40" s="175"/>
      <c r="T40" s="176"/>
      <c r="AA40" s="5" t="s">
        <v>738</v>
      </c>
      <c r="BN40" s="5" t="e">
        <f>VLOOKUP($BO$8,Theme_Ranges[],2,0)</f>
        <v>#N/A</v>
      </c>
      <c r="BO40" s="5" t="e">
        <f>VLOOKUP($BO$8,Theme_Ranges[],3,0)</f>
        <v>#N/A</v>
      </c>
      <c r="BP40" s="42">
        <f>'Team Grid'!AW38</f>
        <v>0</v>
      </c>
      <c r="BQ40" s="42">
        <f t="shared" si="13"/>
        <v>0</v>
      </c>
      <c r="BR40" s="42">
        <f t="shared" si="14"/>
        <v>0</v>
      </c>
      <c r="BS40" s="42">
        <f t="shared" si="15"/>
        <v>0</v>
      </c>
      <c r="BT40" s="42">
        <f t="shared" si="16"/>
        <v>0</v>
      </c>
      <c r="BU40" s="71"/>
      <c r="BV40" s="42">
        <f t="shared" si="17"/>
        <v>0</v>
      </c>
      <c r="BW40" s="42">
        <f t="shared" si="18"/>
        <v>0</v>
      </c>
      <c r="BX40" s="42">
        <f t="shared" si="19"/>
        <v>0</v>
      </c>
      <c r="BY40" s="42">
        <f t="shared" si="20"/>
        <v>0</v>
      </c>
      <c r="BZ40" s="71"/>
      <c r="CB40" s="42" t="str">
        <f>'Team Grid'!BC40</f>
        <v/>
      </c>
      <c r="CC40" s="42" t="str">
        <f>'Team Grid'!BD40</f>
        <v/>
      </c>
      <c r="CD40" s="42" t="str">
        <f>'Team Grid'!BE40</f>
        <v/>
      </c>
      <c r="CE40" s="42" t="str">
        <f>'Team Grid'!BF40</f>
        <v/>
      </c>
      <c r="CF40" s="42" t="str">
        <f>'Team Grid'!BG40</f>
        <v/>
      </c>
      <c r="CG40" s="42" t="str">
        <f>'Team Grid'!BH40</f>
        <v/>
      </c>
      <c r="CH40" s="42" t="str">
        <f>'Team Grid'!BI40</f>
        <v/>
      </c>
      <c r="CI40" s="42" t="str">
        <f>'Team Grid'!BJ40</f>
        <v/>
      </c>
      <c r="CJ40" s="42" t="str">
        <f>'Team Grid'!BK40</f>
        <v/>
      </c>
      <c r="CK40" s="42" t="str">
        <f>'Team Grid'!BL40</f>
        <v/>
      </c>
      <c r="CL40" s="42" t="str">
        <f>'Team Grid'!BM40</f>
        <v/>
      </c>
      <c r="CM40" s="42" t="str">
        <f>'Team Grid'!BN40</f>
        <v/>
      </c>
      <c r="CN40" s="42" t="str">
        <f>'Team Grid'!BO40</f>
        <v/>
      </c>
      <c r="CO40" s="42" t="str">
        <f>'Team Grid'!BP40</f>
        <v/>
      </c>
      <c r="CP40" s="42" t="str">
        <f>'Team Grid'!BQ40</f>
        <v/>
      </c>
      <c r="CQ40" s="42" t="str">
        <f>'Team Grid'!BR40</f>
        <v/>
      </c>
      <c r="CR40" s="42" t="str">
        <f>'Team Grid'!BS40</f>
        <v/>
      </c>
      <c r="CS40" s="42" t="str">
        <f>'Team Grid'!BT40</f>
        <v/>
      </c>
      <c r="CT40" s="42" t="str">
        <f>'Team Grid'!BU40</f>
        <v/>
      </c>
      <c r="CU40" s="42" t="str">
        <f>'Team Grid'!BV40</f>
        <v/>
      </c>
      <c r="CV40" s="42" t="str">
        <f>'Team Grid'!BW40</f>
        <v/>
      </c>
      <c r="CW40" s="42" t="str">
        <f>'Team Grid'!BX40</f>
        <v/>
      </c>
      <c r="CX40" s="42" t="str">
        <f>'Team Grid'!BY40</f>
        <v/>
      </c>
      <c r="CY40" s="42" t="str">
        <f>'Team Grid'!BZ40</f>
        <v/>
      </c>
      <c r="CZ40" s="42" t="str">
        <f>'Team Grid'!CA40</f>
        <v/>
      </c>
      <c r="DA40" s="42" t="str">
        <f>'Team Grid'!CB40</f>
        <v/>
      </c>
      <c r="DB40" s="42" t="str">
        <f>'Team Grid'!CC40</f>
        <v/>
      </c>
      <c r="DC40" s="42" t="str">
        <f>'Team Grid'!CD40</f>
        <v/>
      </c>
      <c r="DD40" s="42" t="str">
        <f>'Team Grid'!CE40</f>
        <v/>
      </c>
      <c r="DE40" s="42" t="str">
        <f>'Team Grid'!CF40</f>
        <v/>
      </c>
      <c r="DF40" s="42" t="str">
        <f>'Team Grid'!CG40</f>
        <v/>
      </c>
      <c r="DG40" s="42" t="str">
        <f>'Team Grid'!CH40</f>
        <v/>
      </c>
      <c r="DH40" s="42" t="str">
        <f>'Team Grid'!CI40</f>
        <v/>
      </c>
      <c r="DI40" s="42" t="str">
        <f>'Team Grid'!CJ40</f>
        <v/>
      </c>
    </row>
    <row r="41" spans="1:113" ht="17.399999999999999" customHeight="1" x14ac:dyDescent="0.45">
      <c r="A41" s="66"/>
      <c r="O41" s="175"/>
      <c r="P41" s="175"/>
      <c r="Q41" s="175"/>
      <c r="R41" s="175"/>
      <c r="S41" s="175"/>
      <c r="T41" s="176"/>
      <c r="Y41" s="52" t="s">
        <v>101</v>
      </c>
      <c r="Z41" s="52" t="s">
        <v>80</v>
      </c>
      <c r="AA41" s="52" t="str">
        <f>$D$4</f>
        <v>Lisa Tharp Bernard</v>
      </c>
      <c r="AB41" s="52" t="str">
        <f>$D$5</f>
        <v>Rachel Laidlaw</v>
      </c>
      <c r="AC41" s="52" t="str">
        <f>AA41&amp;" Y-Axis"</f>
        <v>Lisa Tharp Bernard Y-Axis</v>
      </c>
      <c r="AD41" s="52" t="str">
        <f>AB41&amp;" Y-Axis"</f>
        <v>Rachel Laidlaw Y-Axis</v>
      </c>
      <c r="AE41" s="52" t="str">
        <f>AA41&amp;" X-Axis"</f>
        <v>Lisa Tharp Bernard X-Axis</v>
      </c>
      <c r="AF41" s="52" t="str">
        <f>AB41&amp;" X-Axis"</f>
        <v>Rachel Laidlaw X-Axis</v>
      </c>
      <c r="AG41" s="52" t="s">
        <v>735</v>
      </c>
      <c r="AH41" s="52" t="s">
        <v>736</v>
      </c>
      <c r="AI41" s="55" t="s">
        <v>41</v>
      </c>
      <c r="AJ41" s="56" t="s">
        <v>43</v>
      </c>
      <c r="AK41" s="57" t="s">
        <v>91</v>
      </c>
      <c r="AL41" s="58" t="s">
        <v>29</v>
      </c>
      <c r="BN41" s="5" t="e">
        <f>VLOOKUP($BO$8,Theme_Ranges[],2,0)</f>
        <v>#N/A</v>
      </c>
      <c r="BO41" s="5" t="e">
        <f>VLOOKUP($BO$8,Theme_Ranges[],3,0)</f>
        <v>#N/A</v>
      </c>
      <c r="BP41" s="42">
        <f>'Team Grid'!AW39</f>
        <v>0</v>
      </c>
      <c r="BQ41" s="42">
        <f t="shared" ref="BQ41:BQ58" si="24">IF(COUNTIF($CB41:$CJ41,"&lt;="&amp;BO41)&gt;0,1,0)</f>
        <v>0</v>
      </c>
      <c r="BR41" s="42">
        <f t="shared" ref="BR41:BR58" si="25">IF(COUNTIF($CK41:$CR41,"&lt;="&amp;BO41)&gt;0,1,0)</f>
        <v>0</v>
      </c>
      <c r="BS41" s="42">
        <f t="shared" ref="BS41:BS58" si="26">IF(COUNTIF($CS41:$DA41,"&lt;="&amp;BO41)&gt;0,1,0)</f>
        <v>0</v>
      </c>
      <c r="BT41" s="42">
        <f t="shared" ref="BT41:BT58" si="27">IF(COUNTIF($DB41:$DI41,"&lt;="&amp;BO41)&gt;0,1,0)</f>
        <v>0</v>
      </c>
      <c r="BU41" s="71"/>
      <c r="BV41" s="42">
        <f t="shared" ref="BV41:BV58" si="28">COUNTIFS($CB41:$CJ41,"&gt;="&amp;$BN41,$CB41:$CJ41,"&lt;="&amp;$BO41)</f>
        <v>0</v>
      </c>
      <c r="BW41" s="42">
        <f t="shared" ref="BW41:BW58" si="29">COUNTIFS($CK41:$CR41,"&gt;="&amp;$BN41,$CK41:$CR41,"&lt;="&amp;$BO41)</f>
        <v>0</v>
      </c>
      <c r="BX41" s="42">
        <f t="shared" ref="BX41:BX58" si="30">COUNTIFS($CS41:$DA41,"&gt;="&amp;$BN41,$CS41:$DA41,"&lt;="&amp;$BO41)</f>
        <v>0</v>
      </c>
      <c r="BY41" s="42">
        <f t="shared" ref="BY41:BY58" si="31">COUNTIFS($DB41:$DI41,"&gt;="&amp;$BN41,$DB41:$DI41,"&lt;="&amp;$BO41)</f>
        <v>0</v>
      </c>
      <c r="BZ41" s="71"/>
      <c r="CB41" s="42" t="str">
        <f>'Team Grid'!BC41</f>
        <v/>
      </c>
      <c r="CC41" s="42" t="str">
        <f>'Team Grid'!BD41</f>
        <v/>
      </c>
      <c r="CD41" s="42" t="str">
        <f>'Team Grid'!BE41</f>
        <v/>
      </c>
      <c r="CE41" s="42" t="str">
        <f>'Team Grid'!BF41</f>
        <v/>
      </c>
      <c r="CF41" s="42" t="str">
        <f>'Team Grid'!BG41</f>
        <v/>
      </c>
      <c r="CG41" s="42" t="str">
        <f>'Team Grid'!BH41</f>
        <v/>
      </c>
      <c r="CH41" s="42" t="str">
        <f>'Team Grid'!BI41</f>
        <v/>
      </c>
      <c r="CI41" s="42" t="str">
        <f>'Team Grid'!BJ41</f>
        <v/>
      </c>
      <c r="CJ41" s="42" t="str">
        <f>'Team Grid'!BK41</f>
        <v/>
      </c>
      <c r="CK41" s="42" t="str">
        <f>'Team Grid'!BL41</f>
        <v/>
      </c>
      <c r="CL41" s="42" t="str">
        <f>'Team Grid'!BM41</f>
        <v/>
      </c>
      <c r="CM41" s="42" t="str">
        <f>'Team Grid'!BN41</f>
        <v/>
      </c>
      <c r="CN41" s="42" t="str">
        <f>'Team Grid'!BO41</f>
        <v/>
      </c>
      <c r="CO41" s="42" t="str">
        <f>'Team Grid'!BP41</f>
        <v/>
      </c>
      <c r="CP41" s="42" t="str">
        <f>'Team Grid'!BQ41</f>
        <v/>
      </c>
      <c r="CQ41" s="42" t="str">
        <f>'Team Grid'!BR41</f>
        <v/>
      </c>
      <c r="CR41" s="42" t="str">
        <f>'Team Grid'!BS41</f>
        <v/>
      </c>
      <c r="CS41" s="42" t="str">
        <f>'Team Grid'!BT41</f>
        <v/>
      </c>
      <c r="CT41" s="42" t="str">
        <f>'Team Grid'!BU41</f>
        <v/>
      </c>
      <c r="CU41" s="42" t="str">
        <f>'Team Grid'!BV41</f>
        <v/>
      </c>
      <c r="CV41" s="42" t="str">
        <f>'Team Grid'!BW41</f>
        <v/>
      </c>
      <c r="CW41" s="42" t="str">
        <f>'Team Grid'!BX41</f>
        <v/>
      </c>
      <c r="CX41" s="42" t="str">
        <f>'Team Grid'!BY41</f>
        <v/>
      </c>
      <c r="CY41" s="42" t="str">
        <f>'Team Grid'!BZ41</f>
        <v/>
      </c>
      <c r="CZ41" s="42" t="str">
        <f>'Team Grid'!CA41</f>
        <v/>
      </c>
      <c r="DA41" s="42" t="str">
        <f>'Team Grid'!CB41</f>
        <v/>
      </c>
      <c r="DB41" s="42" t="str">
        <f>'Team Grid'!CC41</f>
        <v/>
      </c>
      <c r="DC41" s="42" t="str">
        <f>'Team Grid'!CD41</f>
        <v/>
      </c>
      <c r="DD41" s="42" t="str">
        <f>'Team Grid'!CE41</f>
        <v/>
      </c>
      <c r="DE41" s="42" t="str">
        <f>'Team Grid'!CF41</f>
        <v/>
      </c>
      <c r="DF41" s="42" t="str">
        <f>'Team Grid'!CG41</f>
        <v/>
      </c>
      <c r="DG41" s="42" t="str">
        <f>'Team Grid'!CH41</f>
        <v/>
      </c>
      <c r="DH41" s="42" t="str">
        <f>'Team Grid'!CI41</f>
        <v/>
      </c>
      <c r="DI41" s="42" t="str">
        <f>'Team Grid'!CJ41</f>
        <v/>
      </c>
    </row>
    <row r="42" spans="1:113" ht="17.399999999999999" customHeight="1" x14ac:dyDescent="0.45">
      <c r="A42" s="66"/>
      <c r="O42" s="175"/>
      <c r="P42" s="175"/>
      <c r="Q42" s="175"/>
      <c r="R42" s="175"/>
      <c r="S42" s="175"/>
      <c r="T42" s="176"/>
      <c r="Y42" s="52" t="str" cm="1">
        <f t="array" ref="Y42:AA75">_xlfn._xlws.SORT($Z$4:$AB$37,3,-1)</f>
        <v>Analytical</v>
      </c>
      <c r="Z42" s="52" t="str">
        <v>Strategic</v>
      </c>
      <c r="AA42" s="52" t="e">
        <v>#N/A</v>
      </c>
      <c r="AB42" s="52" t="e">
        <f t="shared" ref="AB42:AB75" si="32">VLOOKUP(Y42,$AI$4:$AK$37,3,0)</f>
        <v>#N/A</v>
      </c>
      <c r="AC42" s="52" t="e">
        <f t="shared" ref="AC42:AC75" si="33">35-AA42</f>
        <v>#N/A</v>
      </c>
      <c r="AD42" s="52" t="e">
        <f>AC42-0.5</f>
        <v>#N/A</v>
      </c>
      <c r="AE42" s="52" t="e">
        <f t="shared" ref="AE42:AE75" si="34">AA42-0.5</f>
        <v>#N/A</v>
      </c>
      <c r="AF42" s="52" t="e">
        <f t="shared" ref="AF42:AF75" si="35">AB42</f>
        <v>#N/A</v>
      </c>
      <c r="AG42" s="52" t="e">
        <f t="shared" ref="AG42:AG75" si="36">MIN(AA42,AB42)</f>
        <v>#N/A</v>
      </c>
      <c r="AH42" s="52" t="e">
        <f t="shared" ref="AH42:AH75" si="37">ABS(AA42-AB42)</f>
        <v>#N/A</v>
      </c>
      <c r="AI42" s="52" t="str">
        <f t="shared" ref="AI42:AL61" si="38">IF($Z42=AI$41,ABS($AA42-$AB42),"")</f>
        <v/>
      </c>
      <c r="AJ42" s="52" t="str">
        <f t="shared" si="38"/>
        <v/>
      </c>
      <c r="AK42" s="52" t="str">
        <f t="shared" si="38"/>
        <v/>
      </c>
      <c r="AL42" s="52" t="e">
        <f t="shared" si="38"/>
        <v>#N/A</v>
      </c>
      <c r="BN42" s="5" t="e">
        <f>VLOOKUP($BO$8,Theme_Ranges[],2,0)</f>
        <v>#N/A</v>
      </c>
      <c r="BO42" s="5" t="e">
        <f>VLOOKUP($BO$8,Theme_Ranges[],3,0)</f>
        <v>#N/A</v>
      </c>
      <c r="BP42" s="42">
        <f>'Team Grid'!AW40</f>
        <v>0</v>
      </c>
      <c r="BQ42" s="42">
        <f t="shared" si="24"/>
        <v>0</v>
      </c>
      <c r="BR42" s="42">
        <f t="shared" si="25"/>
        <v>0</v>
      </c>
      <c r="BS42" s="42">
        <f t="shared" si="26"/>
        <v>0</v>
      </c>
      <c r="BT42" s="42">
        <f t="shared" si="27"/>
        <v>0</v>
      </c>
      <c r="BU42" s="71"/>
      <c r="BV42" s="42">
        <f t="shared" si="28"/>
        <v>0</v>
      </c>
      <c r="BW42" s="42">
        <f t="shared" si="29"/>
        <v>0</v>
      </c>
      <c r="BX42" s="42">
        <f t="shared" si="30"/>
        <v>0</v>
      </c>
      <c r="BY42" s="42">
        <f t="shared" si="31"/>
        <v>0</v>
      </c>
      <c r="BZ42" s="71"/>
      <c r="CB42" s="42" t="str">
        <f>'Team Grid'!BC42</f>
        <v/>
      </c>
      <c r="CC42" s="42" t="str">
        <f>'Team Grid'!BD42</f>
        <v/>
      </c>
      <c r="CD42" s="42" t="str">
        <f>'Team Grid'!BE42</f>
        <v/>
      </c>
      <c r="CE42" s="42" t="str">
        <f>'Team Grid'!BF42</f>
        <v/>
      </c>
      <c r="CF42" s="42" t="str">
        <f>'Team Grid'!BG42</f>
        <v/>
      </c>
      <c r="CG42" s="42" t="str">
        <f>'Team Grid'!BH42</f>
        <v/>
      </c>
      <c r="CH42" s="42" t="str">
        <f>'Team Grid'!BI42</f>
        <v/>
      </c>
      <c r="CI42" s="42" t="str">
        <f>'Team Grid'!BJ42</f>
        <v/>
      </c>
      <c r="CJ42" s="42" t="str">
        <f>'Team Grid'!BK42</f>
        <v/>
      </c>
      <c r="CK42" s="42" t="str">
        <f>'Team Grid'!BL42</f>
        <v/>
      </c>
      <c r="CL42" s="42" t="str">
        <f>'Team Grid'!BM42</f>
        <v/>
      </c>
      <c r="CM42" s="42" t="str">
        <f>'Team Grid'!BN42</f>
        <v/>
      </c>
      <c r="CN42" s="42" t="str">
        <f>'Team Grid'!BO42</f>
        <v/>
      </c>
      <c r="CO42" s="42" t="str">
        <f>'Team Grid'!BP42</f>
        <v/>
      </c>
      <c r="CP42" s="42" t="str">
        <f>'Team Grid'!BQ42</f>
        <v/>
      </c>
      <c r="CQ42" s="42" t="str">
        <f>'Team Grid'!BR42</f>
        <v/>
      </c>
      <c r="CR42" s="42" t="str">
        <f>'Team Grid'!BS42</f>
        <v/>
      </c>
      <c r="CS42" s="42" t="str">
        <f>'Team Grid'!BT42</f>
        <v/>
      </c>
      <c r="CT42" s="42" t="str">
        <f>'Team Grid'!BU42</f>
        <v/>
      </c>
      <c r="CU42" s="42" t="str">
        <f>'Team Grid'!BV42</f>
        <v/>
      </c>
      <c r="CV42" s="42" t="str">
        <f>'Team Grid'!BW42</f>
        <v/>
      </c>
      <c r="CW42" s="42" t="str">
        <f>'Team Grid'!BX42</f>
        <v/>
      </c>
      <c r="CX42" s="42" t="str">
        <f>'Team Grid'!BY42</f>
        <v/>
      </c>
      <c r="CY42" s="42" t="str">
        <f>'Team Grid'!BZ42</f>
        <v/>
      </c>
      <c r="CZ42" s="42" t="str">
        <f>'Team Grid'!CA42</f>
        <v/>
      </c>
      <c r="DA42" s="42" t="str">
        <f>'Team Grid'!CB42</f>
        <v/>
      </c>
      <c r="DB42" s="42" t="str">
        <f>'Team Grid'!CC42</f>
        <v/>
      </c>
      <c r="DC42" s="42" t="str">
        <f>'Team Grid'!CD42</f>
        <v/>
      </c>
      <c r="DD42" s="42" t="str">
        <f>'Team Grid'!CE42</f>
        <v/>
      </c>
      <c r="DE42" s="42" t="str">
        <f>'Team Grid'!CF42</f>
        <v/>
      </c>
      <c r="DF42" s="42" t="str">
        <f>'Team Grid'!CG42</f>
        <v/>
      </c>
      <c r="DG42" s="42" t="str">
        <f>'Team Grid'!CH42</f>
        <v/>
      </c>
      <c r="DH42" s="42" t="str">
        <f>'Team Grid'!CI42</f>
        <v/>
      </c>
      <c r="DI42" s="42" t="str">
        <f>'Team Grid'!CJ42</f>
        <v/>
      </c>
    </row>
    <row r="43" spans="1:113" ht="17.399999999999999" customHeight="1" x14ac:dyDescent="0.45">
      <c r="A43" s="66"/>
      <c r="O43" s="175"/>
      <c r="P43" s="175"/>
      <c r="Q43" s="175"/>
      <c r="R43" s="175"/>
      <c r="S43" s="175"/>
      <c r="T43" s="176"/>
      <c r="Y43" s="52" t="str">
        <v>Context</v>
      </c>
      <c r="Z43" s="52" t="str">
        <v>Strategic</v>
      </c>
      <c r="AA43" s="52" t="e">
        <v>#N/A</v>
      </c>
      <c r="AB43" s="52" t="e">
        <f t="shared" si="32"/>
        <v>#N/A</v>
      </c>
      <c r="AC43" s="52" t="e">
        <f t="shared" si="33"/>
        <v>#N/A</v>
      </c>
      <c r="AD43" s="52" t="e">
        <f t="shared" ref="AD43:AD75" si="39">AC43-0.5</f>
        <v>#N/A</v>
      </c>
      <c r="AE43" s="52" t="e">
        <f t="shared" si="34"/>
        <v>#N/A</v>
      </c>
      <c r="AF43" s="52" t="e">
        <f t="shared" si="35"/>
        <v>#N/A</v>
      </c>
      <c r="AG43" s="52" t="e">
        <f t="shared" si="36"/>
        <v>#N/A</v>
      </c>
      <c r="AH43" s="52" t="e">
        <f t="shared" si="37"/>
        <v>#N/A</v>
      </c>
      <c r="AI43" s="52" t="str">
        <f t="shared" si="38"/>
        <v/>
      </c>
      <c r="AJ43" s="52" t="str">
        <f t="shared" si="38"/>
        <v/>
      </c>
      <c r="AK43" s="52" t="str">
        <f t="shared" si="38"/>
        <v/>
      </c>
      <c r="AL43" s="52" t="e">
        <f t="shared" si="38"/>
        <v>#N/A</v>
      </c>
      <c r="BN43" s="5" t="e">
        <f>VLOOKUP($BO$8,Theme_Ranges[],2,0)</f>
        <v>#N/A</v>
      </c>
      <c r="BO43" s="5" t="e">
        <f>VLOOKUP($BO$8,Theme_Ranges[],3,0)</f>
        <v>#N/A</v>
      </c>
      <c r="BP43" s="42">
        <f>'Team Grid'!AW41</f>
        <v>0</v>
      </c>
      <c r="BQ43" s="42">
        <f t="shared" si="24"/>
        <v>0</v>
      </c>
      <c r="BR43" s="42">
        <f t="shared" si="25"/>
        <v>0</v>
      </c>
      <c r="BS43" s="42">
        <f t="shared" si="26"/>
        <v>0</v>
      </c>
      <c r="BT43" s="42">
        <f t="shared" si="27"/>
        <v>0</v>
      </c>
      <c r="BU43" s="71"/>
      <c r="BV43" s="42">
        <f t="shared" si="28"/>
        <v>0</v>
      </c>
      <c r="BW43" s="42">
        <f t="shared" si="29"/>
        <v>0</v>
      </c>
      <c r="BX43" s="42">
        <f t="shared" si="30"/>
        <v>0</v>
      </c>
      <c r="BY43" s="42">
        <f t="shared" si="31"/>
        <v>0</v>
      </c>
      <c r="BZ43" s="71"/>
      <c r="CB43" s="42" t="str">
        <f>'Team Grid'!BC43</f>
        <v/>
      </c>
      <c r="CC43" s="42" t="str">
        <f>'Team Grid'!BD43</f>
        <v/>
      </c>
      <c r="CD43" s="42" t="str">
        <f>'Team Grid'!BE43</f>
        <v/>
      </c>
      <c r="CE43" s="42" t="str">
        <f>'Team Grid'!BF43</f>
        <v/>
      </c>
      <c r="CF43" s="42" t="str">
        <f>'Team Grid'!BG43</f>
        <v/>
      </c>
      <c r="CG43" s="42" t="str">
        <f>'Team Grid'!BH43</f>
        <v/>
      </c>
      <c r="CH43" s="42" t="str">
        <f>'Team Grid'!BI43</f>
        <v/>
      </c>
      <c r="CI43" s="42" t="str">
        <f>'Team Grid'!BJ43</f>
        <v/>
      </c>
      <c r="CJ43" s="42" t="str">
        <f>'Team Grid'!BK43</f>
        <v/>
      </c>
      <c r="CK43" s="42" t="str">
        <f>'Team Grid'!BL43</f>
        <v/>
      </c>
      <c r="CL43" s="42" t="str">
        <f>'Team Grid'!BM43</f>
        <v/>
      </c>
      <c r="CM43" s="42" t="str">
        <f>'Team Grid'!BN43</f>
        <v/>
      </c>
      <c r="CN43" s="42" t="str">
        <f>'Team Grid'!BO43</f>
        <v/>
      </c>
      <c r="CO43" s="42" t="str">
        <f>'Team Grid'!BP43</f>
        <v/>
      </c>
      <c r="CP43" s="42" t="str">
        <f>'Team Grid'!BQ43</f>
        <v/>
      </c>
      <c r="CQ43" s="42" t="str">
        <f>'Team Grid'!BR43</f>
        <v/>
      </c>
      <c r="CR43" s="42" t="str">
        <f>'Team Grid'!BS43</f>
        <v/>
      </c>
      <c r="CS43" s="42" t="str">
        <f>'Team Grid'!BT43</f>
        <v/>
      </c>
      <c r="CT43" s="42" t="str">
        <f>'Team Grid'!BU43</f>
        <v/>
      </c>
      <c r="CU43" s="42" t="str">
        <f>'Team Grid'!BV43</f>
        <v/>
      </c>
      <c r="CV43" s="42" t="str">
        <f>'Team Grid'!BW43</f>
        <v/>
      </c>
      <c r="CW43" s="42" t="str">
        <f>'Team Grid'!BX43</f>
        <v/>
      </c>
      <c r="CX43" s="42" t="str">
        <f>'Team Grid'!BY43</f>
        <v/>
      </c>
      <c r="CY43" s="42" t="str">
        <f>'Team Grid'!BZ43</f>
        <v/>
      </c>
      <c r="CZ43" s="42" t="str">
        <f>'Team Grid'!CA43</f>
        <v/>
      </c>
      <c r="DA43" s="42" t="str">
        <f>'Team Grid'!CB43</f>
        <v/>
      </c>
      <c r="DB43" s="42" t="str">
        <f>'Team Grid'!CC43</f>
        <v/>
      </c>
      <c r="DC43" s="42" t="str">
        <f>'Team Grid'!CD43</f>
        <v/>
      </c>
      <c r="DD43" s="42" t="str">
        <f>'Team Grid'!CE43</f>
        <v/>
      </c>
      <c r="DE43" s="42" t="str">
        <f>'Team Grid'!CF43</f>
        <v/>
      </c>
      <c r="DF43" s="42" t="str">
        <f>'Team Grid'!CG43</f>
        <v/>
      </c>
      <c r="DG43" s="42" t="str">
        <f>'Team Grid'!CH43</f>
        <v/>
      </c>
      <c r="DH43" s="42" t="str">
        <f>'Team Grid'!CI43</f>
        <v/>
      </c>
      <c r="DI43" s="42" t="str">
        <f>'Team Grid'!CJ43</f>
        <v/>
      </c>
    </row>
    <row r="44" spans="1:113" ht="17.399999999999999" customHeight="1" x14ac:dyDescent="0.45">
      <c r="A44" s="66"/>
      <c r="O44" s="175"/>
      <c r="P44" s="175"/>
      <c r="Q44" s="175"/>
      <c r="R44" s="175"/>
      <c r="S44" s="175"/>
      <c r="T44" s="176"/>
      <c r="Y44" s="52" t="str">
        <v>Futuristic</v>
      </c>
      <c r="Z44" s="52" t="str">
        <v>Strategic</v>
      </c>
      <c r="AA44" s="52" t="e">
        <v>#N/A</v>
      </c>
      <c r="AB44" s="52" t="e">
        <f t="shared" si="32"/>
        <v>#N/A</v>
      </c>
      <c r="AC44" s="52" t="e">
        <f t="shared" si="33"/>
        <v>#N/A</v>
      </c>
      <c r="AD44" s="52" t="e">
        <f t="shared" si="39"/>
        <v>#N/A</v>
      </c>
      <c r="AE44" s="52" t="e">
        <f t="shared" si="34"/>
        <v>#N/A</v>
      </c>
      <c r="AF44" s="52" t="e">
        <f t="shared" si="35"/>
        <v>#N/A</v>
      </c>
      <c r="AG44" s="52" t="e">
        <f t="shared" si="36"/>
        <v>#N/A</v>
      </c>
      <c r="AH44" s="52" t="e">
        <f t="shared" si="37"/>
        <v>#N/A</v>
      </c>
      <c r="AI44" s="52" t="str">
        <f t="shared" si="38"/>
        <v/>
      </c>
      <c r="AJ44" s="52" t="str">
        <f t="shared" si="38"/>
        <v/>
      </c>
      <c r="AK44" s="52" t="str">
        <f t="shared" si="38"/>
        <v/>
      </c>
      <c r="AL44" s="52" t="e">
        <f t="shared" si="38"/>
        <v>#N/A</v>
      </c>
      <c r="BN44" s="5" t="e">
        <f>VLOOKUP($BO$8,Theme_Ranges[],2,0)</f>
        <v>#N/A</v>
      </c>
      <c r="BO44" s="5" t="e">
        <f>VLOOKUP($BO$8,Theme_Ranges[],3,0)</f>
        <v>#N/A</v>
      </c>
      <c r="BP44" s="42">
        <f>'Team Grid'!AW42</f>
        <v>0</v>
      </c>
      <c r="BQ44" s="42">
        <f t="shared" si="24"/>
        <v>0</v>
      </c>
      <c r="BR44" s="42">
        <f t="shared" si="25"/>
        <v>0</v>
      </c>
      <c r="BS44" s="42">
        <f t="shared" si="26"/>
        <v>0</v>
      </c>
      <c r="BT44" s="42">
        <f t="shared" si="27"/>
        <v>0</v>
      </c>
      <c r="BU44" s="71"/>
      <c r="BV44" s="42">
        <f t="shared" si="28"/>
        <v>0</v>
      </c>
      <c r="BW44" s="42">
        <f t="shared" si="29"/>
        <v>0</v>
      </c>
      <c r="BX44" s="42">
        <f t="shared" si="30"/>
        <v>0</v>
      </c>
      <c r="BY44" s="42">
        <f t="shared" si="31"/>
        <v>0</v>
      </c>
      <c r="BZ44" s="71"/>
      <c r="CB44" s="42" t="str">
        <f>'Team Grid'!BC44</f>
        <v/>
      </c>
      <c r="CC44" s="42" t="str">
        <f>'Team Grid'!BD44</f>
        <v/>
      </c>
      <c r="CD44" s="42" t="str">
        <f>'Team Grid'!BE44</f>
        <v/>
      </c>
      <c r="CE44" s="42" t="str">
        <f>'Team Grid'!BF44</f>
        <v/>
      </c>
      <c r="CF44" s="42" t="str">
        <f>'Team Grid'!BG44</f>
        <v/>
      </c>
      <c r="CG44" s="42" t="str">
        <f>'Team Grid'!BH44</f>
        <v/>
      </c>
      <c r="CH44" s="42" t="str">
        <f>'Team Grid'!BI44</f>
        <v/>
      </c>
      <c r="CI44" s="42" t="str">
        <f>'Team Grid'!BJ44</f>
        <v/>
      </c>
      <c r="CJ44" s="42" t="str">
        <f>'Team Grid'!BK44</f>
        <v/>
      </c>
      <c r="CK44" s="42" t="str">
        <f>'Team Grid'!BL44</f>
        <v/>
      </c>
      <c r="CL44" s="42" t="str">
        <f>'Team Grid'!BM44</f>
        <v/>
      </c>
      <c r="CM44" s="42" t="str">
        <f>'Team Grid'!BN44</f>
        <v/>
      </c>
      <c r="CN44" s="42" t="str">
        <f>'Team Grid'!BO44</f>
        <v/>
      </c>
      <c r="CO44" s="42" t="str">
        <f>'Team Grid'!BP44</f>
        <v/>
      </c>
      <c r="CP44" s="42" t="str">
        <f>'Team Grid'!BQ44</f>
        <v/>
      </c>
      <c r="CQ44" s="42" t="str">
        <f>'Team Grid'!BR44</f>
        <v/>
      </c>
      <c r="CR44" s="42" t="str">
        <f>'Team Grid'!BS44</f>
        <v/>
      </c>
      <c r="CS44" s="42" t="str">
        <f>'Team Grid'!BT44</f>
        <v/>
      </c>
      <c r="CT44" s="42" t="str">
        <f>'Team Grid'!BU44</f>
        <v/>
      </c>
      <c r="CU44" s="42" t="str">
        <f>'Team Grid'!BV44</f>
        <v/>
      </c>
      <c r="CV44" s="42" t="str">
        <f>'Team Grid'!BW44</f>
        <v/>
      </c>
      <c r="CW44" s="42" t="str">
        <f>'Team Grid'!BX44</f>
        <v/>
      </c>
      <c r="CX44" s="42" t="str">
        <f>'Team Grid'!BY44</f>
        <v/>
      </c>
      <c r="CY44" s="42" t="str">
        <f>'Team Grid'!BZ44</f>
        <v/>
      </c>
      <c r="CZ44" s="42" t="str">
        <f>'Team Grid'!CA44</f>
        <v/>
      </c>
      <c r="DA44" s="42" t="str">
        <f>'Team Grid'!CB44</f>
        <v/>
      </c>
      <c r="DB44" s="42" t="str">
        <f>'Team Grid'!CC44</f>
        <v/>
      </c>
      <c r="DC44" s="42" t="str">
        <f>'Team Grid'!CD44</f>
        <v/>
      </c>
      <c r="DD44" s="42" t="str">
        <f>'Team Grid'!CE44</f>
        <v/>
      </c>
      <c r="DE44" s="42" t="str">
        <f>'Team Grid'!CF44</f>
        <v/>
      </c>
      <c r="DF44" s="42" t="str">
        <f>'Team Grid'!CG44</f>
        <v/>
      </c>
      <c r="DG44" s="42" t="str">
        <f>'Team Grid'!CH44</f>
        <v/>
      </c>
      <c r="DH44" s="42" t="str">
        <f>'Team Grid'!CI44</f>
        <v/>
      </c>
      <c r="DI44" s="42" t="str">
        <f>'Team Grid'!CJ44</f>
        <v/>
      </c>
    </row>
    <row r="45" spans="1:113" x14ac:dyDescent="0.45">
      <c r="A45" s="67"/>
      <c r="B45" s="61"/>
      <c r="C45" s="61"/>
      <c r="D45" s="61"/>
      <c r="E45" s="61"/>
      <c r="F45" s="61"/>
      <c r="G45" s="61"/>
      <c r="H45" s="61"/>
      <c r="I45" s="61"/>
      <c r="J45" s="61"/>
      <c r="K45" s="61"/>
      <c r="L45" s="61"/>
      <c r="M45" s="61"/>
      <c r="N45" s="61"/>
      <c r="O45" s="61"/>
      <c r="P45" s="61"/>
      <c r="Q45" s="61"/>
      <c r="R45" s="61"/>
      <c r="S45" s="61"/>
      <c r="T45" s="68"/>
      <c r="Y45" s="52" t="str">
        <v>Ideation</v>
      </c>
      <c r="Z45" s="52" t="str">
        <v>Strategic</v>
      </c>
      <c r="AA45" s="52" t="e">
        <v>#N/A</v>
      </c>
      <c r="AB45" s="52" t="e">
        <f t="shared" si="32"/>
        <v>#N/A</v>
      </c>
      <c r="AC45" s="52" t="e">
        <f t="shared" si="33"/>
        <v>#N/A</v>
      </c>
      <c r="AD45" s="52" t="e">
        <f t="shared" si="39"/>
        <v>#N/A</v>
      </c>
      <c r="AE45" s="52" t="e">
        <f t="shared" si="34"/>
        <v>#N/A</v>
      </c>
      <c r="AF45" s="52" t="e">
        <f t="shared" si="35"/>
        <v>#N/A</v>
      </c>
      <c r="AG45" s="52" t="e">
        <f t="shared" si="36"/>
        <v>#N/A</v>
      </c>
      <c r="AH45" s="52" t="e">
        <f t="shared" si="37"/>
        <v>#N/A</v>
      </c>
      <c r="AI45" s="52" t="str">
        <f t="shared" si="38"/>
        <v/>
      </c>
      <c r="AJ45" s="52" t="str">
        <f t="shared" si="38"/>
        <v/>
      </c>
      <c r="AK45" s="52" t="str">
        <f t="shared" si="38"/>
        <v/>
      </c>
      <c r="AL45" s="52" t="e">
        <f t="shared" si="38"/>
        <v>#N/A</v>
      </c>
      <c r="BN45" s="5" t="e">
        <f>VLOOKUP($BO$8,Theme_Ranges[],2,0)</f>
        <v>#N/A</v>
      </c>
      <c r="BO45" s="5" t="e">
        <f>VLOOKUP($BO$8,Theme_Ranges[],3,0)</f>
        <v>#N/A</v>
      </c>
      <c r="BP45" s="42">
        <f>'Team Grid'!AW43</f>
        <v>0</v>
      </c>
      <c r="BQ45" s="42">
        <f t="shared" si="24"/>
        <v>0</v>
      </c>
      <c r="BR45" s="42">
        <f t="shared" si="25"/>
        <v>0</v>
      </c>
      <c r="BS45" s="42">
        <f t="shared" si="26"/>
        <v>0</v>
      </c>
      <c r="BT45" s="42">
        <f t="shared" si="27"/>
        <v>0</v>
      </c>
      <c r="BU45" s="71"/>
      <c r="BV45" s="42">
        <f t="shared" si="28"/>
        <v>0</v>
      </c>
      <c r="BW45" s="42">
        <f t="shared" si="29"/>
        <v>0</v>
      </c>
      <c r="BX45" s="42">
        <f t="shared" si="30"/>
        <v>0</v>
      </c>
      <c r="BY45" s="42">
        <f t="shared" si="31"/>
        <v>0</v>
      </c>
      <c r="BZ45" s="71"/>
      <c r="CB45" s="42" t="str">
        <f>'Team Grid'!BC45</f>
        <v/>
      </c>
      <c r="CC45" s="42" t="str">
        <f>'Team Grid'!BD45</f>
        <v/>
      </c>
      <c r="CD45" s="42" t="str">
        <f>'Team Grid'!BE45</f>
        <v/>
      </c>
      <c r="CE45" s="42" t="str">
        <f>'Team Grid'!BF45</f>
        <v/>
      </c>
      <c r="CF45" s="42" t="str">
        <f>'Team Grid'!BG45</f>
        <v/>
      </c>
      <c r="CG45" s="42" t="str">
        <f>'Team Grid'!BH45</f>
        <v/>
      </c>
      <c r="CH45" s="42" t="str">
        <f>'Team Grid'!BI45</f>
        <v/>
      </c>
      <c r="CI45" s="42" t="str">
        <f>'Team Grid'!BJ45</f>
        <v/>
      </c>
      <c r="CJ45" s="42" t="str">
        <f>'Team Grid'!BK45</f>
        <v/>
      </c>
      <c r="CK45" s="42" t="str">
        <f>'Team Grid'!BL45</f>
        <v/>
      </c>
      <c r="CL45" s="42" t="str">
        <f>'Team Grid'!BM45</f>
        <v/>
      </c>
      <c r="CM45" s="42" t="str">
        <f>'Team Grid'!BN45</f>
        <v/>
      </c>
      <c r="CN45" s="42" t="str">
        <f>'Team Grid'!BO45</f>
        <v/>
      </c>
      <c r="CO45" s="42" t="str">
        <f>'Team Grid'!BP45</f>
        <v/>
      </c>
      <c r="CP45" s="42" t="str">
        <f>'Team Grid'!BQ45</f>
        <v/>
      </c>
      <c r="CQ45" s="42" t="str">
        <f>'Team Grid'!BR45</f>
        <v/>
      </c>
      <c r="CR45" s="42" t="str">
        <f>'Team Grid'!BS45</f>
        <v/>
      </c>
      <c r="CS45" s="42" t="str">
        <f>'Team Grid'!BT45</f>
        <v/>
      </c>
      <c r="CT45" s="42" t="str">
        <f>'Team Grid'!BU45</f>
        <v/>
      </c>
      <c r="CU45" s="42" t="str">
        <f>'Team Grid'!BV45</f>
        <v/>
      </c>
      <c r="CV45" s="42" t="str">
        <f>'Team Grid'!BW45</f>
        <v/>
      </c>
      <c r="CW45" s="42" t="str">
        <f>'Team Grid'!BX45</f>
        <v/>
      </c>
      <c r="CX45" s="42" t="str">
        <f>'Team Grid'!BY45</f>
        <v/>
      </c>
      <c r="CY45" s="42" t="str">
        <f>'Team Grid'!BZ45</f>
        <v/>
      </c>
      <c r="CZ45" s="42" t="str">
        <f>'Team Grid'!CA45</f>
        <v/>
      </c>
      <c r="DA45" s="42" t="str">
        <f>'Team Grid'!CB45</f>
        <v/>
      </c>
      <c r="DB45" s="42" t="str">
        <f>'Team Grid'!CC45</f>
        <v/>
      </c>
      <c r="DC45" s="42" t="str">
        <f>'Team Grid'!CD45</f>
        <v/>
      </c>
      <c r="DD45" s="42" t="str">
        <f>'Team Grid'!CE45</f>
        <v/>
      </c>
      <c r="DE45" s="42" t="str">
        <f>'Team Grid'!CF45</f>
        <v/>
      </c>
      <c r="DF45" s="42" t="str">
        <f>'Team Grid'!CG45</f>
        <v/>
      </c>
      <c r="DG45" s="42" t="str">
        <f>'Team Grid'!CH45</f>
        <v/>
      </c>
      <c r="DH45" s="42" t="str">
        <f>'Team Grid'!CI45</f>
        <v/>
      </c>
      <c r="DI45" s="42" t="str">
        <f>'Team Grid'!CJ45</f>
        <v/>
      </c>
    </row>
    <row r="46" spans="1:113" x14ac:dyDescent="0.45">
      <c r="Y46" s="52" t="str">
        <v>Input</v>
      </c>
      <c r="Z46" s="52" t="str">
        <v>Strategic</v>
      </c>
      <c r="AA46" s="52" t="e">
        <v>#N/A</v>
      </c>
      <c r="AB46" s="52" t="e">
        <f t="shared" si="32"/>
        <v>#N/A</v>
      </c>
      <c r="AC46" s="52" t="e">
        <f t="shared" si="33"/>
        <v>#N/A</v>
      </c>
      <c r="AD46" s="52" t="e">
        <f t="shared" si="39"/>
        <v>#N/A</v>
      </c>
      <c r="AE46" s="52" t="e">
        <f t="shared" si="34"/>
        <v>#N/A</v>
      </c>
      <c r="AF46" s="52" t="e">
        <f t="shared" si="35"/>
        <v>#N/A</v>
      </c>
      <c r="AG46" s="52" t="e">
        <f t="shared" si="36"/>
        <v>#N/A</v>
      </c>
      <c r="AH46" s="52" t="e">
        <f t="shared" si="37"/>
        <v>#N/A</v>
      </c>
      <c r="AI46" s="52" t="str">
        <f t="shared" si="38"/>
        <v/>
      </c>
      <c r="AJ46" s="52" t="str">
        <f t="shared" si="38"/>
        <v/>
      </c>
      <c r="AK46" s="52" t="str">
        <f t="shared" si="38"/>
        <v/>
      </c>
      <c r="AL46" s="52" t="e">
        <f t="shared" si="38"/>
        <v>#N/A</v>
      </c>
      <c r="BN46" s="5" t="e">
        <f>VLOOKUP($BO$8,Theme_Ranges[],2,0)</f>
        <v>#N/A</v>
      </c>
      <c r="BO46" s="5" t="e">
        <f>VLOOKUP($BO$8,Theme_Ranges[],3,0)</f>
        <v>#N/A</v>
      </c>
      <c r="BP46" s="42">
        <f>'Team Grid'!AW44</f>
        <v>0</v>
      </c>
      <c r="BQ46" s="42">
        <f t="shared" si="24"/>
        <v>0</v>
      </c>
      <c r="BR46" s="42">
        <f t="shared" si="25"/>
        <v>0</v>
      </c>
      <c r="BS46" s="42">
        <f t="shared" si="26"/>
        <v>0</v>
      </c>
      <c r="BT46" s="42">
        <f t="shared" si="27"/>
        <v>0</v>
      </c>
      <c r="BU46" s="71"/>
      <c r="BV46" s="42">
        <f t="shared" si="28"/>
        <v>0</v>
      </c>
      <c r="BW46" s="42">
        <f t="shared" si="29"/>
        <v>0</v>
      </c>
      <c r="BX46" s="42">
        <f t="shared" si="30"/>
        <v>0</v>
      </c>
      <c r="BY46" s="42">
        <f t="shared" si="31"/>
        <v>0</v>
      </c>
      <c r="BZ46" s="71"/>
      <c r="CB46" s="42" t="str">
        <f>'Team Grid'!BC46</f>
        <v/>
      </c>
      <c r="CC46" s="42" t="str">
        <f>'Team Grid'!BD46</f>
        <v/>
      </c>
      <c r="CD46" s="42" t="str">
        <f>'Team Grid'!BE46</f>
        <v/>
      </c>
      <c r="CE46" s="42" t="str">
        <f>'Team Grid'!BF46</f>
        <v/>
      </c>
      <c r="CF46" s="42" t="str">
        <f>'Team Grid'!BG46</f>
        <v/>
      </c>
      <c r="CG46" s="42" t="str">
        <f>'Team Grid'!BH46</f>
        <v/>
      </c>
      <c r="CH46" s="42" t="str">
        <f>'Team Grid'!BI46</f>
        <v/>
      </c>
      <c r="CI46" s="42" t="str">
        <f>'Team Grid'!BJ46</f>
        <v/>
      </c>
      <c r="CJ46" s="42" t="str">
        <f>'Team Grid'!BK46</f>
        <v/>
      </c>
      <c r="CK46" s="42" t="str">
        <f>'Team Grid'!BL46</f>
        <v/>
      </c>
      <c r="CL46" s="42" t="str">
        <f>'Team Grid'!BM46</f>
        <v/>
      </c>
      <c r="CM46" s="42" t="str">
        <f>'Team Grid'!BN46</f>
        <v/>
      </c>
      <c r="CN46" s="42" t="str">
        <f>'Team Grid'!BO46</f>
        <v/>
      </c>
      <c r="CO46" s="42" t="str">
        <f>'Team Grid'!BP46</f>
        <v/>
      </c>
      <c r="CP46" s="42" t="str">
        <f>'Team Grid'!BQ46</f>
        <v/>
      </c>
      <c r="CQ46" s="42" t="str">
        <f>'Team Grid'!BR46</f>
        <v/>
      </c>
      <c r="CR46" s="42" t="str">
        <f>'Team Grid'!BS46</f>
        <v/>
      </c>
      <c r="CS46" s="42" t="str">
        <f>'Team Grid'!BT46</f>
        <v/>
      </c>
      <c r="CT46" s="42" t="str">
        <f>'Team Grid'!BU46</f>
        <v/>
      </c>
      <c r="CU46" s="42" t="str">
        <f>'Team Grid'!BV46</f>
        <v/>
      </c>
      <c r="CV46" s="42" t="str">
        <f>'Team Grid'!BW46</f>
        <v/>
      </c>
      <c r="CW46" s="42" t="str">
        <f>'Team Grid'!BX46</f>
        <v/>
      </c>
      <c r="CX46" s="42" t="str">
        <f>'Team Grid'!BY46</f>
        <v/>
      </c>
      <c r="CY46" s="42" t="str">
        <f>'Team Grid'!BZ46</f>
        <v/>
      </c>
      <c r="CZ46" s="42" t="str">
        <f>'Team Grid'!CA46</f>
        <v/>
      </c>
      <c r="DA46" s="42" t="str">
        <f>'Team Grid'!CB46</f>
        <v/>
      </c>
      <c r="DB46" s="42" t="str">
        <f>'Team Grid'!CC46</f>
        <v/>
      </c>
      <c r="DC46" s="42" t="str">
        <f>'Team Grid'!CD46</f>
        <v/>
      </c>
      <c r="DD46" s="42" t="str">
        <f>'Team Grid'!CE46</f>
        <v/>
      </c>
      <c r="DE46" s="42" t="str">
        <f>'Team Grid'!CF46</f>
        <v/>
      </c>
      <c r="DF46" s="42" t="str">
        <f>'Team Grid'!CG46</f>
        <v/>
      </c>
      <c r="DG46" s="42" t="str">
        <f>'Team Grid'!CH46</f>
        <v/>
      </c>
      <c r="DH46" s="42" t="str">
        <f>'Team Grid'!CI46</f>
        <v/>
      </c>
      <c r="DI46" s="42" t="str">
        <f>'Team Grid'!CJ46</f>
        <v/>
      </c>
    </row>
    <row r="47" spans="1:113" x14ac:dyDescent="0.45">
      <c r="Y47" s="52" t="str">
        <v>Intellection</v>
      </c>
      <c r="Z47" s="52" t="str">
        <v>Strategic</v>
      </c>
      <c r="AA47" s="52" t="e">
        <v>#N/A</v>
      </c>
      <c r="AB47" s="52" t="e">
        <f t="shared" si="32"/>
        <v>#N/A</v>
      </c>
      <c r="AC47" s="52" t="e">
        <f t="shared" si="33"/>
        <v>#N/A</v>
      </c>
      <c r="AD47" s="52" t="e">
        <f t="shared" si="39"/>
        <v>#N/A</v>
      </c>
      <c r="AE47" s="52" t="e">
        <f t="shared" si="34"/>
        <v>#N/A</v>
      </c>
      <c r="AF47" s="52" t="e">
        <f t="shared" si="35"/>
        <v>#N/A</v>
      </c>
      <c r="AG47" s="52" t="e">
        <f t="shared" si="36"/>
        <v>#N/A</v>
      </c>
      <c r="AH47" s="52" t="e">
        <f t="shared" si="37"/>
        <v>#N/A</v>
      </c>
      <c r="AI47" s="52" t="str">
        <f t="shared" si="38"/>
        <v/>
      </c>
      <c r="AJ47" s="52" t="str">
        <f t="shared" si="38"/>
        <v/>
      </c>
      <c r="AK47" s="52" t="str">
        <f t="shared" si="38"/>
        <v/>
      </c>
      <c r="AL47" s="52" t="e">
        <f t="shared" si="38"/>
        <v>#N/A</v>
      </c>
      <c r="BN47" s="5" t="e">
        <f>VLOOKUP($BO$8,Theme_Ranges[],2,0)</f>
        <v>#N/A</v>
      </c>
      <c r="BO47" s="5" t="e">
        <f>VLOOKUP($BO$8,Theme_Ranges[],3,0)</f>
        <v>#N/A</v>
      </c>
      <c r="BP47" s="42">
        <f>'Team Grid'!AW45</f>
        <v>0</v>
      </c>
      <c r="BQ47" s="42">
        <f t="shared" si="24"/>
        <v>0</v>
      </c>
      <c r="BR47" s="42">
        <f t="shared" si="25"/>
        <v>0</v>
      </c>
      <c r="BS47" s="42">
        <f t="shared" si="26"/>
        <v>0</v>
      </c>
      <c r="BT47" s="42">
        <f t="shared" si="27"/>
        <v>0</v>
      </c>
      <c r="BU47" s="71"/>
      <c r="BV47" s="42">
        <f t="shared" si="28"/>
        <v>0</v>
      </c>
      <c r="BW47" s="42">
        <f t="shared" si="29"/>
        <v>0</v>
      </c>
      <c r="BX47" s="42">
        <f t="shared" si="30"/>
        <v>0</v>
      </c>
      <c r="BY47" s="42">
        <f t="shared" si="31"/>
        <v>0</v>
      </c>
      <c r="BZ47" s="71"/>
      <c r="CB47" s="42" t="str">
        <f>'Team Grid'!BC47</f>
        <v/>
      </c>
      <c r="CC47" s="42" t="str">
        <f>'Team Grid'!BD47</f>
        <v/>
      </c>
      <c r="CD47" s="42" t="str">
        <f>'Team Grid'!BE47</f>
        <v/>
      </c>
      <c r="CE47" s="42" t="str">
        <f>'Team Grid'!BF47</f>
        <v/>
      </c>
      <c r="CF47" s="42" t="str">
        <f>'Team Grid'!BG47</f>
        <v/>
      </c>
      <c r="CG47" s="42" t="str">
        <f>'Team Grid'!BH47</f>
        <v/>
      </c>
      <c r="CH47" s="42" t="str">
        <f>'Team Grid'!BI47</f>
        <v/>
      </c>
      <c r="CI47" s="42" t="str">
        <f>'Team Grid'!BJ47</f>
        <v/>
      </c>
      <c r="CJ47" s="42" t="str">
        <f>'Team Grid'!BK47</f>
        <v/>
      </c>
      <c r="CK47" s="42" t="str">
        <f>'Team Grid'!BL47</f>
        <v/>
      </c>
      <c r="CL47" s="42" t="str">
        <f>'Team Grid'!BM47</f>
        <v/>
      </c>
      <c r="CM47" s="42" t="str">
        <f>'Team Grid'!BN47</f>
        <v/>
      </c>
      <c r="CN47" s="42" t="str">
        <f>'Team Grid'!BO47</f>
        <v/>
      </c>
      <c r="CO47" s="42" t="str">
        <f>'Team Grid'!BP47</f>
        <v/>
      </c>
      <c r="CP47" s="42" t="str">
        <f>'Team Grid'!BQ47</f>
        <v/>
      </c>
      <c r="CQ47" s="42" t="str">
        <f>'Team Grid'!BR47</f>
        <v/>
      </c>
      <c r="CR47" s="42" t="str">
        <f>'Team Grid'!BS47</f>
        <v/>
      </c>
      <c r="CS47" s="42" t="str">
        <f>'Team Grid'!BT47</f>
        <v/>
      </c>
      <c r="CT47" s="42" t="str">
        <f>'Team Grid'!BU47</f>
        <v/>
      </c>
      <c r="CU47" s="42" t="str">
        <f>'Team Grid'!BV47</f>
        <v/>
      </c>
      <c r="CV47" s="42" t="str">
        <f>'Team Grid'!BW47</f>
        <v/>
      </c>
      <c r="CW47" s="42" t="str">
        <f>'Team Grid'!BX47</f>
        <v/>
      </c>
      <c r="CX47" s="42" t="str">
        <f>'Team Grid'!BY47</f>
        <v/>
      </c>
      <c r="CY47" s="42" t="str">
        <f>'Team Grid'!BZ47</f>
        <v/>
      </c>
      <c r="CZ47" s="42" t="str">
        <f>'Team Grid'!CA47</f>
        <v/>
      </c>
      <c r="DA47" s="42" t="str">
        <f>'Team Grid'!CB47</f>
        <v/>
      </c>
      <c r="DB47" s="42" t="str">
        <f>'Team Grid'!CC47</f>
        <v/>
      </c>
      <c r="DC47" s="42" t="str">
        <f>'Team Grid'!CD47</f>
        <v/>
      </c>
      <c r="DD47" s="42" t="str">
        <f>'Team Grid'!CE47</f>
        <v/>
      </c>
      <c r="DE47" s="42" t="str">
        <f>'Team Grid'!CF47</f>
        <v/>
      </c>
      <c r="DF47" s="42" t="str">
        <f>'Team Grid'!CG47</f>
        <v/>
      </c>
      <c r="DG47" s="42" t="str">
        <f>'Team Grid'!CH47</f>
        <v/>
      </c>
      <c r="DH47" s="42" t="str">
        <f>'Team Grid'!CI47</f>
        <v/>
      </c>
      <c r="DI47" s="42" t="str">
        <f>'Team Grid'!CJ47</f>
        <v/>
      </c>
    </row>
    <row r="48" spans="1:113" x14ac:dyDescent="0.45">
      <c r="Y48" s="52" t="str">
        <v>Learner</v>
      </c>
      <c r="Z48" s="52" t="str">
        <v>Strategic</v>
      </c>
      <c r="AA48" s="52" t="e">
        <v>#N/A</v>
      </c>
      <c r="AB48" s="52" t="e">
        <f t="shared" si="32"/>
        <v>#N/A</v>
      </c>
      <c r="AC48" s="52" t="e">
        <f t="shared" si="33"/>
        <v>#N/A</v>
      </c>
      <c r="AD48" s="52" t="e">
        <f t="shared" si="39"/>
        <v>#N/A</v>
      </c>
      <c r="AE48" s="52" t="e">
        <f t="shared" si="34"/>
        <v>#N/A</v>
      </c>
      <c r="AF48" s="52" t="e">
        <f t="shared" si="35"/>
        <v>#N/A</v>
      </c>
      <c r="AG48" s="52" t="e">
        <f t="shared" si="36"/>
        <v>#N/A</v>
      </c>
      <c r="AH48" s="52" t="e">
        <f t="shared" si="37"/>
        <v>#N/A</v>
      </c>
      <c r="AI48" s="52" t="str">
        <f t="shared" si="38"/>
        <v/>
      </c>
      <c r="AJ48" s="52" t="str">
        <f t="shared" si="38"/>
        <v/>
      </c>
      <c r="AK48" s="52" t="str">
        <f t="shared" si="38"/>
        <v/>
      </c>
      <c r="AL48" s="52" t="e">
        <f t="shared" si="38"/>
        <v>#N/A</v>
      </c>
      <c r="BN48" s="5" t="e">
        <f>VLOOKUP($BO$8,Theme_Ranges[],2,0)</f>
        <v>#N/A</v>
      </c>
      <c r="BO48" s="5" t="e">
        <f>VLOOKUP($BO$8,Theme_Ranges[],3,0)</f>
        <v>#N/A</v>
      </c>
      <c r="BP48" s="42">
        <f>'Team Grid'!AW46</f>
        <v>0</v>
      </c>
      <c r="BQ48" s="42">
        <f t="shared" si="24"/>
        <v>0</v>
      </c>
      <c r="BR48" s="42">
        <f t="shared" si="25"/>
        <v>0</v>
      </c>
      <c r="BS48" s="42">
        <f t="shared" si="26"/>
        <v>0</v>
      </c>
      <c r="BT48" s="42">
        <f t="shared" si="27"/>
        <v>0</v>
      </c>
      <c r="BU48" s="71"/>
      <c r="BV48" s="42">
        <f t="shared" si="28"/>
        <v>0</v>
      </c>
      <c r="BW48" s="42">
        <f t="shared" si="29"/>
        <v>0</v>
      </c>
      <c r="BX48" s="42">
        <f t="shared" si="30"/>
        <v>0</v>
      </c>
      <c r="BY48" s="42">
        <f t="shared" si="31"/>
        <v>0</v>
      </c>
      <c r="BZ48" s="71"/>
      <c r="CB48" s="42" t="str">
        <f>'Team Grid'!BC48</f>
        <v/>
      </c>
      <c r="CC48" s="42" t="str">
        <f>'Team Grid'!BD48</f>
        <v/>
      </c>
      <c r="CD48" s="42" t="str">
        <f>'Team Grid'!BE48</f>
        <v/>
      </c>
      <c r="CE48" s="42" t="str">
        <f>'Team Grid'!BF48</f>
        <v/>
      </c>
      <c r="CF48" s="42" t="str">
        <f>'Team Grid'!BG48</f>
        <v/>
      </c>
      <c r="CG48" s="42" t="str">
        <f>'Team Grid'!BH48</f>
        <v/>
      </c>
      <c r="CH48" s="42" t="str">
        <f>'Team Grid'!BI48</f>
        <v/>
      </c>
      <c r="CI48" s="42" t="str">
        <f>'Team Grid'!BJ48</f>
        <v/>
      </c>
      <c r="CJ48" s="42" t="str">
        <f>'Team Grid'!BK48</f>
        <v/>
      </c>
      <c r="CK48" s="42" t="str">
        <f>'Team Grid'!BL48</f>
        <v/>
      </c>
      <c r="CL48" s="42" t="str">
        <f>'Team Grid'!BM48</f>
        <v/>
      </c>
      <c r="CM48" s="42" t="str">
        <f>'Team Grid'!BN48</f>
        <v/>
      </c>
      <c r="CN48" s="42" t="str">
        <f>'Team Grid'!BO48</f>
        <v/>
      </c>
      <c r="CO48" s="42" t="str">
        <f>'Team Grid'!BP48</f>
        <v/>
      </c>
      <c r="CP48" s="42" t="str">
        <f>'Team Grid'!BQ48</f>
        <v/>
      </c>
      <c r="CQ48" s="42" t="str">
        <f>'Team Grid'!BR48</f>
        <v/>
      </c>
      <c r="CR48" s="42" t="str">
        <f>'Team Grid'!BS48</f>
        <v/>
      </c>
      <c r="CS48" s="42" t="str">
        <f>'Team Grid'!BT48</f>
        <v/>
      </c>
      <c r="CT48" s="42" t="str">
        <f>'Team Grid'!BU48</f>
        <v/>
      </c>
      <c r="CU48" s="42" t="str">
        <f>'Team Grid'!BV48</f>
        <v/>
      </c>
      <c r="CV48" s="42" t="str">
        <f>'Team Grid'!BW48</f>
        <v/>
      </c>
      <c r="CW48" s="42" t="str">
        <f>'Team Grid'!BX48</f>
        <v/>
      </c>
      <c r="CX48" s="42" t="str">
        <f>'Team Grid'!BY48</f>
        <v/>
      </c>
      <c r="CY48" s="42" t="str">
        <f>'Team Grid'!BZ48</f>
        <v/>
      </c>
      <c r="CZ48" s="42" t="str">
        <f>'Team Grid'!CA48</f>
        <v/>
      </c>
      <c r="DA48" s="42" t="str">
        <f>'Team Grid'!CB48</f>
        <v/>
      </c>
      <c r="DB48" s="42" t="str">
        <f>'Team Grid'!CC48</f>
        <v/>
      </c>
      <c r="DC48" s="42" t="str">
        <f>'Team Grid'!CD48</f>
        <v/>
      </c>
      <c r="DD48" s="42" t="str">
        <f>'Team Grid'!CE48</f>
        <v/>
      </c>
      <c r="DE48" s="42" t="str">
        <f>'Team Grid'!CF48</f>
        <v/>
      </c>
      <c r="DF48" s="42" t="str">
        <f>'Team Grid'!CG48</f>
        <v/>
      </c>
      <c r="DG48" s="42" t="str">
        <f>'Team Grid'!CH48</f>
        <v/>
      </c>
      <c r="DH48" s="42" t="str">
        <f>'Team Grid'!CI48</f>
        <v/>
      </c>
      <c r="DI48" s="42" t="str">
        <f>'Team Grid'!CJ48</f>
        <v/>
      </c>
    </row>
    <row r="49" spans="1:113" x14ac:dyDescent="0.45">
      <c r="Y49" s="52" t="str">
        <v>Strategic</v>
      </c>
      <c r="Z49" s="52" t="str">
        <v>Strategic</v>
      </c>
      <c r="AA49" s="52" t="e">
        <v>#N/A</v>
      </c>
      <c r="AB49" s="52" t="e">
        <f t="shared" si="32"/>
        <v>#N/A</v>
      </c>
      <c r="AC49" s="52" t="e">
        <f t="shared" si="33"/>
        <v>#N/A</v>
      </c>
      <c r="AD49" s="52" t="e">
        <f t="shared" si="39"/>
        <v>#N/A</v>
      </c>
      <c r="AE49" s="52" t="e">
        <f t="shared" si="34"/>
        <v>#N/A</v>
      </c>
      <c r="AF49" s="52" t="e">
        <f t="shared" si="35"/>
        <v>#N/A</v>
      </c>
      <c r="AG49" s="52" t="e">
        <f t="shared" si="36"/>
        <v>#N/A</v>
      </c>
      <c r="AH49" s="52" t="e">
        <f t="shared" si="37"/>
        <v>#N/A</v>
      </c>
      <c r="AI49" s="52" t="str">
        <f t="shared" si="38"/>
        <v/>
      </c>
      <c r="AJ49" s="52" t="str">
        <f t="shared" si="38"/>
        <v/>
      </c>
      <c r="AK49" s="52" t="str">
        <f t="shared" si="38"/>
        <v/>
      </c>
      <c r="AL49" s="52" t="e">
        <f t="shared" si="38"/>
        <v>#N/A</v>
      </c>
      <c r="BN49" s="5" t="e">
        <f>VLOOKUP($BO$8,Theme_Ranges[],2,0)</f>
        <v>#N/A</v>
      </c>
      <c r="BO49" s="5" t="e">
        <f>VLOOKUP($BO$8,Theme_Ranges[],3,0)</f>
        <v>#N/A</v>
      </c>
      <c r="BP49" s="42">
        <f>'Team Grid'!AW47</f>
        <v>0</v>
      </c>
      <c r="BQ49" s="42">
        <f t="shared" si="24"/>
        <v>0</v>
      </c>
      <c r="BR49" s="42">
        <f t="shared" si="25"/>
        <v>0</v>
      </c>
      <c r="BS49" s="42">
        <f t="shared" si="26"/>
        <v>0</v>
      </c>
      <c r="BT49" s="42">
        <f t="shared" si="27"/>
        <v>0</v>
      </c>
      <c r="BU49" s="71"/>
      <c r="BV49" s="42">
        <f t="shared" si="28"/>
        <v>0</v>
      </c>
      <c r="BW49" s="42">
        <f t="shared" si="29"/>
        <v>0</v>
      </c>
      <c r="BX49" s="42">
        <f t="shared" si="30"/>
        <v>0</v>
      </c>
      <c r="BY49" s="42">
        <f t="shared" si="31"/>
        <v>0</v>
      </c>
      <c r="BZ49" s="71"/>
      <c r="CB49" s="42" t="str">
        <f>'Team Grid'!BC49</f>
        <v/>
      </c>
      <c r="CC49" s="42" t="str">
        <f>'Team Grid'!BD49</f>
        <v/>
      </c>
      <c r="CD49" s="42" t="str">
        <f>'Team Grid'!BE49</f>
        <v/>
      </c>
      <c r="CE49" s="42" t="str">
        <f>'Team Grid'!BF49</f>
        <v/>
      </c>
      <c r="CF49" s="42" t="str">
        <f>'Team Grid'!BG49</f>
        <v/>
      </c>
      <c r="CG49" s="42" t="str">
        <f>'Team Grid'!BH49</f>
        <v/>
      </c>
      <c r="CH49" s="42" t="str">
        <f>'Team Grid'!BI49</f>
        <v/>
      </c>
      <c r="CI49" s="42" t="str">
        <f>'Team Grid'!BJ49</f>
        <v/>
      </c>
      <c r="CJ49" s="42" t="str">
        <f>'Team Grid'!BK49</f>
        <v/>
      </c>
      <c r="CK49" s="42" t="str">
        <f>'Team Grid'!BL49</f>
        <v/>
      </c>
      <c r="CL49" s="42" t="str">
        <f>'Team Grid'!BM49</f>
        <v/>
      </c>
      <c r="CM49" s="42" t="str">
        <f>'Team Grid'!BN49</f>
        <v/>
      </c>
      <c r="CN49" s="42" t="str">
        <f>'Team Grid'!BO49</f>
        <v/>
      </c>
      <c r="CO49" s="42" t="str">
        <f>'Team Grid'!BP49</f>
        <v/>
      </c>
      <c r="CP49" s="42" t="str">
        <f>'Team Grid'!BQ49</f>
        <v/>
      </c>
      <c r="CQ49" s="42" t="str">
        <f>'Team Grid'!BR49</f>
        <v/>
      </c>
      <c r="CR49" s="42" t="str">
        <f>'Team Grid'!BS49</f>
        <v/>
      </c>
      <c r="CS49" s="42" t="str">
        <f>'Team Grid'!BT49</f>
        <v/>
      </c>
      <c r="CT49" s="42" t="str">
        <f>'Team Grid'!BU49</f>
        <v/>
      </c>
      <c r="CU49" s="42" t="str">
        <f>'Team Grid'!BV49</f>
        <v/>
      </c>
      <c r="CV49" s="42" t="str">
        <f>'Team Grid'!BW49</f>
        <v/>
      </c>
      <c r="CW49" s="42" t="str">
        <f>'Team Grid'!BX49</f>
        <v/>
      </c>
      <c r="CX49" s="42" t="str">
        <f>'Team Grid'!BY49</f>
        <v/>
      </c>
      <c r="CY49" s="42" t="str">
        <f>'Team Grid'!BZ49</f>
        <v/>
      </c>
      <c r="CZ49" s="42" t="str">
        <f>'Team Grid'!CA49</f>
        <v/>
      </c>
      <c r="DA49" s="42" t="str">
        <f>'Team Grid'!CB49</f>
        <v/>
      </c>
      <c r="DB49" s="42" t="str">
        <f>'Team Grid'!CC49</f>
        <v/>
      </c>
      <c r="DC49" s="42" t="str">
        <f>'Team Grid'!CD49</f>
        <v/>
      </c>
      <c r="DD49" s="42" t="str">
        <f>'Team Grid'!CE49</f>
        <v/>
      </c>
      <c r="DE49" s="42" t="str">
        <f>'Team Grid'!CF49</f>
        <v/>
      </c>
      <c r="DF49" s="42" t="str">
        <f>'Team Grid'!CG49</f>
        <v/>
      </c>
      <c r="DG49" s="42" t="str">
        <f>'Team Grid'!CH49</f>
        <v/>
      </c>
      <c r="DH49" s="42" t="str">
        <f>'Team Grid'!CI49</f>
        <v/>
      </c>
      <c r="DI49" s="42" t="str">
        <f>'Team Grid'!CJ49</f>
        <v/>
      </c>
    </row>
    <row r="50" spans="1:113" x14ac:dyDescent="0.45">
      <c r="A50" s="72"/>
      <c r="Y50" s="52" t="str">
        <v>Activator</v>
      </c>
      <c r="Z50" s="52" t="str">
        <v>Influencing</v>
      </c>
      <c r="AA50" s="52" t="e">
        <v>#N/A</v>
      </c>
      <c r="AB50" s="52" t="e">
        <f t="shared" si="32"/>
        <v>#N/A</v>
      </c>
      <c r="AC50" s="52" t="e">
        <f t="shared" si="33"/>
        <v>#N/A</v>
      </c>
      <c r="AD50" s="52" t="e">
        <f t="shared" si="39"/>
        <v>#N/A</v>
      </c>
      <c r="AE50" s="52" t="e">
        <f t="shared" si="34"/>
        <v>#N/A</v>
      </c>
      <c r="AF50" s="52" t="e">
        <f t="shared" si="35"/>
        <v>#N/A</v>
      </c>
      <c r="AG50" s="52" t="e">
        <f t="shared" si="36"/>
        <v>#N/A</v>
      </c>
      <c r="AH50" s="52" t="e">
        <f t="shared" si="37"/>
        <v>#N/A</v>
      </c>
      <c r="AI50" s="52" t="str">
        <f t="shared" si="38"/>
        <v/>
      </c>
      <c r="AJ50" s="52" t="e">
        <f t="shared" si="38"/>
        <v>#N/A</v>
      </c>
      <c r="AK50" s="52" t="str">
        <f t="shared" si="38"/>
        <v/>
      </c>
      <c r="AL50" s="52" t="str">
        <f t="shared" si="38"/>
        <v/>
      </c>
      <c r="BN50" s="5" t="e">
        <f>VLOOKUP($BO$8,Theme_Ranges[],2,0)</f>
        <v>#N/A</v>
      </c>
      <c r="BO50" s="5" t="e">
        <f>VLOOKUP($BO$8,Theme_Ranges[],3,0)</f>
        <v>#N/A</v>
      </c>
      <c r="BP50" s="42">
        <f>'Team Grid'!AW48</f>
        <v>0</v>
      </c>
      <c r="BQ50" s="42">
        <f t="shared" si="24"/>
        <v>0</v>
      </c>
      <c r="BR50" s="42">
        <f t="shared" si="25"/>
        <v>0</v>
      </c>
      <c r="BS50" s="42">
        <f t="shared" si="26"/>
        <v>0</v>
      </c>
      <c r="BT50" s="42">
        <f t="shared" si="27"/>
        <v>0</v>
      </c>
      <c r="BU50" s="71"/>
      <c r="BV50" s="42">
        <f t="shared" si="28"/>
        <v>0</v>
      </c>
      <c r="BW50" s="42">
        <f t="shared" si="29"/>
        <v>0</v>
      </c>
      <c r="BX50" s="42">
        <f t="shared" si="30"/>
        <v>0</v>
      </c>
      <c r="BY50" s="42">
        <f t="shared" si="31"/>
        <v>0</v>
      </c>
      <c r="BZ50" s="71"/>
      <c r="CB50" s="42" t="str">
        <f>'Team Grid'!BC50</f>
        <v/>
      </c>
      <c r="CC50" s="42" t="str">
        <f>'Team Grid'!BD50</f>
        <v/>
      </c>
      <c r="CD50" s="42" t="str">
        <f>'Team Grid'!BE50</f>
        <v/>
      </c>
      <c r="CE50" s="42" t="str">
        <f>'Team Grid'!BF50</f>
        <v/>
      </c>
      <c r="CF50" s="42" t="str">
        <f>'Team Grid'!BG50</f>
        <v/>
      </c>
      <c r="CG50" s="42" t="str">
        <f>'Team Grid'!BH50</f>
        <v/>
      </c>
      <c r="CH50" s="42" t="str">
        <f>'Team Grid'!BI50</f>
        <v/>
      </c>
      <c r="CI50" s="42" t="str">
        <f>'Team Grid'!BJ50</f>
        <v/>
      </c>
      <c r="CJ50" s="42" t="str">
        <f>'Team Grid'!BK50</f>
        <v/>
      </c>
      <c r="CK50" s="42" t="str">
        <f>'Team Grid'!BL50</f>
        <v/>
      </c>
      <c r="CL50" s="42" t="str">
        <f>'Team Grid'!BM50</f>
        <v/>
      </c>
      <c r="CM50" s="42" t="str">
        <f>'Team Grid'!BN50</f>
        <v/>
      </c>
      <c r="CN50" s="42" t="str">
        <f>'Team Grid'!BO50</f>
        <v/>
      </c>
      <c r="CO50" s="42" t="str">
        <f>'Team Grid'!BP50</f>
        <v/>
      </c>
      <c r="CP50" s="42" t="str">
        <f>'Team Grid'!BQ50</f>
        <v/>
      </c>
      <c r="CQ50" s="42" t="str">
        <f>'Team Grid'!BR50</f>
        <v/>
      </c>
      <c r="CR50" s="42" t="str">
        <f>'Team Grid'!BS50</f>
        <v/>
      </c>
      <c r="CS50" s="42" t="str">
        <f>'Team Grid'!BT50</f>
        <v/>
      </c>
      <c r="CT50" s="42" t="str">
        <f>'Team Grid'!BU50</f>
        <v/>
      </c>
      <c r="CU50" s="42" t="str">
        <f>'Team Grid'!BV50</f>
        <v/>
      </c>
      <c r="CV50" s="42" t="str">
        <f>'Team Grid'!BW50</f>
        <v/>
      </c>
      <c r="CW50" s="42" t="str">
        <f>'Team Grid'!BX50</f>
        <v/>
      </c>
      <c r="CX50" s="42" t="str">
        <f>'Team Grid'!BY50</f>
        <v/>
      </c>
      <c r="CY50" s="42" t="str">
        <f>'Team Grid'!BZ50</f>
        <v/>
      </c>
      <c r="CZ50" s="42" t="str">
        <f>'Team Grid'!CA50</f>
        <v/>
      </c>
      <c r="DA50" s="42" t="str">
        <f>'Team Grid'!CB50</f>
        <v/>
      </c>
      <c r="DB50" s="42" t="str">
        <f>'Team Grid'!CC50</f>
        <v/>
      </c>
      <c r="DC50" s="42" t="str">
        <f>'Team Grid'!CD50</f>
        <v/>
      </c>
      <c r="DD50" s="42" t="str">
        <f>'Team Grid'!CE50</f>
        <v/>
      </c>
      <c r="DE50" s="42" t="str">
        <f>'Team Grid'!CF50</f>
        <v/>
      </c>
      <c r="DF50" s="42" t="str">
        <f>'Team Grid'!CG50</f>
        <v/>
      </c>
      <c r="DG50" s="42" t="str">
        <f>'Team Grid'!CH50</f>
        <v/>
      </c>
      <c r="DH50" s="42" t="str">
        <f>'Team Grid'!CI50</f>
        <v/>
      </c>
      <c r="DI50" s="42" t="str">
        <f>'Team Grid'!CJ50</f>
        <v/>
      </c>
    </row>
    <row r="51" spans="1:113" x14ac:dyDescent="0.45">
      <c r="Y51" s="52" t="str">
        <v>Command</v>
      </c>
      <c r="Z51" s="52" t="str">
        <v>Influencing</v>
      </c>
      <c r="AA51" s="52" t="e">
        <v>#N/A</v>
      </c>
      <c r="AB51" s="52" t="e">
        <f t="shared" si="32"/>
        <v>#N/A</v>
      </c>
      <c r="AC51" s="52" t="e">
        <f t="shared" si="33"/>
        <v>#N/A</v>
      </c>
      <c r="AD51" s="52" t="e">
        <f t="shared" si="39"/>
        <v>#N/A</v>
      </c>
      <c r="AE51" s="52" t="e">
        <f t="shared" si="34"/>
        <v>#N/A</v>
      </c>
      <c r="AF51" s="52" t="e">
        <f t="shared" si="35"/>
        <v>#N/A</v>
      </c>
      <c r="AG51" s="52" t="e">
        <f t="shared" si="36"/>
        <v>#N/A</v>
      </c>
      <c r="AH51" s="52" t="e">
        <f t="shared" si="37"/>
        <v>#N/A</v>
      </c>
      <c r="AI51" s="52" t="str">
        <f t="shared" si="38"/>
        <v/>
      </c>
      <c r="AJ51" s="52" t="e">
        <f t="shared" si="38"/>
        <v>#N/A</v>
      </c>
      <c r="AK51" s="52" t="str">
        <f t="shared" si="38"/>
        <v/>
      </c>
      <c r="AL51" s="52" t="str">
        <f t="shared" si="38"/>
        <v/>
      </c>
      <c r="BN51" s="5" t="e">
        <f>VLOOKUP($BO$8,Theme_Ranges[],2,0)</f>
        <v>#N/A</v>
      </c>
      <c r="BO51" s="5" t="e">
        <f>VLOOKUP($BO$8,Theme_Ranges[],3,0)</f>
        <v>#N/A</v>
      </c>
      <c r="BP51" s="42">
        <f>'Team Grid'!AW49</f>
        <v>0</v>
      </c>
      <c r="BQ51" s="42">
        <f t="shared" si="24"/>
        <v>0</v>
      </c>
      <c r="BR51" s="42">
        <f t="shared" si="25"/>
        <v>0</v>
      </c>
      <c r="BS51" s="42">
        <f t="shared" si="26"/>
        <v>0</v>
      </c>
      <c r="BT51" s="42">
        <f t="shared" si="27"/>
        <v>0</v>
      </c>
      <c r="BU51" s="71"/>
      <c r="BV51" s="42">
        <f t="shared" si="28"/>
        <v>0</v>
      </c>
      <c r="BW51" s="42">
        <f t="shared" si="29"/>
        <v>0</v>
      </c>
      <c r="BX51" s="42">
        <f t="shared" si="30"/>
        <v>0</v>
      </c>
      <c r="BY51" s="42">
        <f t="shared" si="31"/>
        <v>0</v>
      </c>
      <c r="BZ51" s="71"/>
      <c r="CB51" s="42" t="str">
        <f>'Team Grid'!BC51</f>
        <v/>
      </c>
      <c r="CC51" s="42" t="str">
        <f>'Team Grid'!BD51</f>
        <v/>
      </c>
      <c r="CD51" s="42" t="str">
        <f>'Team Grid'!BE51</f>
        <v/>
      </c>
      <c r="CE51" s="42" t="str">
        <f>'Team Grid'!BF51</f>
        <v/>
      </c>
      <c r="CF51" s="42" t="str">
        <f>'Team Grid'!BG51</f>
        <v/>
      </c>
      <c r="CG51" s="42" t="str">
        <f>'Team Grid'!BH51</f>
        <v/>
      </c>
      <c r="CH51" s="42" t="str">
        <f>'Team Grid'!BI51</f>
        <v/>
      </c>
      <c r="CI51" s="42" t="str">
        <f>'Team Grid'!BJ51</f>
        <v/>
      </c>
      <c r="CJ51" s="42" t="str">
        <f>'Team Grid'!BK51</f>
        <v/>
      </c>
      <c r="CK51" s="42" t="str">
        <f>'Team Grid'!BL51</f>
        <v/>
      </c>
      <c r="CL51" s="42" t="str">
        <f>'Team Grid'!BM51</f>
        <v/>
      </c>
      <c r="CM51" s="42" t="str">
        <f>'Team Grid'!BN51</f>
        <v/>
      </c>
      <c r="CN51" s="42" t="str">
        <f>'Team Grid'!BO51</f>
        <v/>
      </c>
      <c r="CO51" s="42" t="str">
        <f>'Team Grid'!BP51</f>
        <v/>
      </c>
      <c r="CP51" s="42" t="str">
        <f>'Team Grid'!BQ51</f>
        <v/>
      </c>
      <c r="CQ51" s="42" t="str">
        <f>'Team Grid'!BR51</f>
        <v/>
      </c>
      <c r="CR51" s="42" t="str">
        <f>'Team Grid'!BS51</f>
        <v/>
      </c>
      <c r="CS51" s="42" t="str">
        <f>'Team Grid'!BT51</f>
        <v/>
      </c>
      <c r="CT51" s="42" t="str">
        <f>'Team Grid'!BU51</f>
        <v/>
      </c>
      <c r="CU51" s="42" t="str">
        <f>'Team Grid'!BV51</f>
        <v/>
      </c>
      <c r="CV51" s="42" t="str">
        <f>'Team Grid'!BW51</f>
        <v/>
      </c>
      <c r="CW51" s="42" t="str">
        <f>'Team Grid'!BX51</f>
        <v/>
      </c>
      <c r="CX51" s="42" t="str">
        <f>'Team Grid'!BY51</f>
        <v/>
      </c>
      <c r="CY51" s="42" t="str">
        <f>'Team Grid'!BZ51</f>
        <v/>
      </c>
      <c r="CZ51" s="42" t="str">
        <f>'Team Grid'!CA51</f>
        <v/>
      </c>
      <c r="DA51" s="42" t="str">
        <f>'Team Grid'!CB51</f>
        <v/>
      </c>
      <c r="DB51" s="42" t="str">
        <f>'Team Grid'!CC51</f>
        <v/>
      </c>
      <c r="DC51" s="42" t="str">
        <f>'Team Grid'!CD51</f>
        <v/>
      </c>
      <c r="DD51" s="42" t="str">
        <f>'Team Grid'!CE51</f>
        <v/>
      </c>
      <c r="DE51" s="42" t="str">
        <f>'Team Grid'!CF51</f>
        <v/>
      </c>
      <c r="DF51" s="42" t="str">
        <f>'Team Grid'!CG51</f>
        <v/>
      </c>
      <c r="DG51" s="42" t="str">
        <f>'Team Grid'!CH51</f>
        <v/>
      </c>
      <c r="DH51" s="42" t="str">
        <f>'Team Grid'!CI51</f>
        <v/>
      </c>
      <c r="DI51" s="42" t="str">
        <f>'Team Grid'!CJ51</f>
        <v/>
      </c>
    </row>
    <row r="52" spans="1:113" x14ac:dyDescent="0.45">
      <c r="Y52" s="52" t="str">
        <v>Communication</v>
      </c>
      <c r="Z52" s="52" t="str">
        <v>Influencing</v>
      </c>
      <c r="AA52" s="52" t="e">
        <v>#N/A</v>
      </c>
      <c r="AB52" s="52" t="e">
        <f t="shared" si="32"/>
        <v>#N/A</v>
      </c>
      <c r="AC52" s="52" t="e">
        <f t="shared" si="33"/>
        <v>#N/A</v>
      </c>
      <c r="AD52" s="52" t="e">
        <f t="shared" si="39"/>
        <v>#N/A</v>
      </c>
      <c r="AE52" s="52" t="e">
        <f t="shared" si="34"/>
        <v>#N/A</v>
      </c>
      <c r="AF52" s="52" t="e">
        <f t="shared" si="35"/>
        <v>#N/A</v>
      </c>
      <c r="AG52" s="52" t="e">
        <f t="shared" si="36"/>
        <v>#N/A</v>
      </c>
      <c r="AH52" s="52" t="e">
        <f t="shared" si="37"/>
        <v>#N/A</v>
      </c>
      <c r="AI52" s="52" t="str">
        <f t="shared" si="38"/>
        <v/>
      </c>
      <c r="AJ52" s="52" t="e">
        <f t="shared" si="38"/>
        <v>#N/A</v>
      </c>
      <c r="AK52" s="52" t="str">
        <f t="shared" si="38"/>
        <v/>
      </c>
      <c r="AL52" s="52" t="str">
        <f t="shared" si="38"/>
        <v/>
      </c>
      <c r="BN52" s="5" t="e">
        <f>VLOOKUP($BO$8,Theme_Ranges[],2,0)</f>
        <v>#N/A</v>
      </c>
      <c r="BO52" s="5" t="e">
        <f>VLOOKUP($BO$8,Theme_Ranges[],3,0)</f>
        <v>#N/A</v>
      </c>
      <c r="BP52" s="42">
        <f>'Team Grid'!AW50</f>
        <v>0</v>
      </c>
      <c r="BQ52" s="42">
        <f t="shared" si="24"/>
        <v>0</v>
      </c>
      <c r="BR52" s="42">
        <f t="shared" si="25"/>
        <v>0</v>
      </c>
      <c r="BS52" s="42">
        <f t="shared" si="26"/>
        <v>0</v>
      </c>
      <c r="BT52" s="42">
        <f t="shared" si="27"/>
        <v>0</v>
      </c>
      <c r="BU52" s="71"/>
      <c r="BV52" s="42">
        <f t="shared" si="28"/>
        <v>0</v>
      </c>
      <c r="BW52" s="42">
        <f t="shared" si="29"/>
        <v>0</v>
      </c>
      <c r="BX52" s="42">
        <f t="shared" si="30"/>
        <v>0</v>
      </c>
      <c r="BY52" s="42">
        <f t="shared" si="31"/>
        <v>0</v>
      </c>
      <c r="BZ52" s="71"/>
      <c r="CB52" s="42" t="str">
        <f>'Team Grid'!BC52</f>
        <v/>
      </c>
      <c r="CC52" s="42" t="str">
        <f>'Team Grid'!BD52</f>
        <v/>
      </c>
      <c r="CD52" s="42" t="str">
        <f>'Team Grid'!BE52</f>
        <v/>
      </c>
      <c r="CE52" s="42" t="str">
        <f>'Team Grid'!BF52</f>
        <v/>
      </c>
      <c r="CF52" s="42" t="str">
        <f>'Team Grid'!BG52</f>
        <v/>
      </c>
      <c r="CG52" s="42" t="str">
        <f>'Team Grid'!BH52</f>
        <v/>
      </c>
      <c r="CH52" s="42" t="str">
        <f>'Team Grid'!BI52</f>
        <v/>
      </c>
      <c r="CI52" s="42" t="str">
        <f>'Team Grid'!BJ52</f>
        <v/>
      </c>
      <c r="CJ52" s="42" t="str">
        <f>'Team Grid'!BK52</f>
        <v/>
      </c>
      <c r="CK52" s="42" t="str">
        <f>'Team Grid'!BL52</f>
        <v/>
      </c>
      <c r="CL52" s="42" t="str">
        <f>'Team Grid'!BM52</f>
        <v/>
      </c>
      <c r="CM52" s="42" t="str">
        <f>'Team Grid'!BN52</f>
        <v/>
      </c>
      <c r="CN52" s="42" t="str">
        <f>'Team Grid'!BO52</f>
        <v/>
      </c>
      <c r="CO52" s="42" t="str">
        <f>'Team Grid'!BP52</f>
        <v/>
      </c>
      <c r="CP52" s="42" t="str">
        <f>'Team Grid'!BQ52</f>
        <v/>
      </c>
      <c r="CQ52" s="42" t="str">
        <f>'Team Grid'!BR52</f>
        <v/>
      </c>
      <c r="CR52" s="42" t="str">
        <f>'Team Grid'!BS52</f>
        <v/>
      </c>
      <c r="CS52" s="42" t="str">
        <f>'Team Grid'!BT52</f>
        <v/>
      </c>
      <c r="CT52" s="42" t="str">
        <f>'Team Grid'!BU52</f>
        <v/>
      </c>
      <c r="CU52" s="42" t="str">
        <f>'Team Grid'!BV52</f>
        <v/>
      </c>
      <c r="CV52" s="42" t="str">
        <f>'Team Grid'!BW52</f>
        <v/>
      </c>
      <c r="CW52" s="42" t="str">
        <f>'Team Grid'!BX52</f>
        <v/>
      </c>
      <c r="CX52" s="42" t="str">
        <f>'Team Grid'!BY52</f>
        <v/>
      </c>
      <c r="CY52" s="42" t="str">
        <f>'Team Grid'!BZ52</f>
        <v/>
      </c>
      <c r="CZ52" s="42" t="str">
        <f>'Team Grid'!CA52</f>
        <v/>
      </c>
      <c r="DA52" s="42" t="str">
        <f>'Team Grid'!CB52</f>
        <v/>
      </c>
      <c r="DB52" s="42" t="str">
        <f>'Team Grid'!CC52</f>
        <v/>
      </c>
      <c r="DC52" s="42" t="str">
        <f>'Team Grid'!CD52</f>
        <v/>
      </c>
      <c r="DD52" s="42" t="str">
        <f>'Team Grid'!CE52</f>
        <v/>
      </c>
      <c r="DE52" s="42" t="str">
        <f>'Team Grid'!CF52</f>
        <v/>
      </c>
      <c r="DF52" s="42" t="str">
        <f>'Team Grid'!CG52</f>
        <v/>
      </c>
      <c r="DG52" s="42" t="str">
        <f>'Team Grid'!CH52</f>
        <v/>
      </c>
      <c r="DH52" s="42" t="str">
        <f>'Team Grid'!CI52</f>
        <v/>
      </c>
      <c r="DI52" s="42" t="str">
        <f>'Team Grid'!CJ52</f>
        <v/>
      </c>
    </row>
    <row r="53" spans="1:113" x14ac:dyDescent="0.45">
      <c r="Y53" s="52" t="str">
        <v>Competition</v>
      </c>
      <c r="Z53" s="52" t="str">
        <v>Influencing</v>
      </c>
      <c r="AA53" s="52" t="e">
        <v>#N/A</v>
      </c>
      <c r="AB53" s="52" t="e">
        <f t="shared" si="32"/>
        <v>#N/A</v>
      </c>
      <c r="AC53" s="52" t="e">
        <f t="shared" si="33"/>
        <v>#N/A</v>
      </c>
      <c r="AD53" s="52" t="e">
        <f t="shared" si="39"/>
        <v>#N/A</v>
      </c>
      <c r="AE53" s="52" t="e">
        <f t="shared" si="34"/>
        <v>#N/A</v>
      </c>
      <c r="AF53" s="52" t="e">
        <f t="shared" si="35"/>
        <v>#N/A</v>
      </c>
      <c r="AG53" s="52" t="e">
        <f t="shared" si="36"/>
        <v>#N/A</v>
      </c>
      <c r="AH53" s="52" t="e">
        <f t="shared" si="37"/>
        <v>#N/A</v>
      </c>
      <c r="AI53" s="52" t="str">
        <f t="shared" si="38"/>
        <v/>
      </c>
      <c r="AJ53" s="52" t="e">
        <f t="shared" si="38"/>
        <v>#N/A</v>
      </c>
      <c r="AK53" s="52" t="str">
        <f t="shared" si="38"/>
        <v/>
      </c>
      <c r="AL53" s="52" t="str">
        <f t="shared" si="38"/>
        <v/>
      </c>
      <c r="BN53" s="5" t="e">
        <f>VLOOKUP($BO$8,Theme_Ranges[],2,0)</f>
        <v>#N/A</v>
      </c>
      <c r="BO53" s="5" t="e">
        <f>VLOOKUP($BO$8,Theme_Ranges[],3,0)</f>
        <v>#N/A</v>
      </c>
      <c r="BP53" s="42">
        <f>'Team Grid'!AW51</f>
        <v>0</v>
      </c>
      <c r="BQ53" s="42">
        <f t="shared" si="24"/>
        <v>0</v>
      </c>
      <c r="BR53" s="42">
        <f t="shared" si="25"/>
        <v>0</v>
      </c>
      <c r="BS53" s="42">
        <f t="shared" si="26"/>
        <v>0</v>
      </c>
      <c r="BT53" s="42">
        <f t="shared" si="27"/>
        <v>0</v>
      </c>
      <c r="BU53" s="71"/>
      <c r="BV53" s="42">
        <f t="shared" si="28"/>
        <v>0</v>
      </c>
      <c r="BW53" s="42">
        <f t="shared" si="29"/>
        <v>0</v>
      </c>
      <c r="BX53" s="42">
        <f t="shared" si="30"/>
        <v>0</v>
      </c>
      <c r="BY53" s="42">
        <f t="shared" si="31"/>
        <v>0</v>
      </c>
      <c r="BZ53" s="71"/>
      <c r="CB53" s="42" t="str">
        <f>'Team Grid'!BC53</f>
        <v/>
      </c>
      <c r="CC53" s="42" t="str">
        <f>'Team Grid'!BD53</f>
        <v/>
      </c>
      <c r="CD53" s="42" t="str">
        <f>'Team Grid'!BE53</f>
        <v/>
      </c>
      <c r="CE53" s="42" t="str">
        <f>'Team Grid'!BF53</f>
        <v/>
      </c>
      <c r="CF53" s="42" t="str">
        <f>'Team Grid'!BG53</f>
        <v/>
      </c>
      <c r="CG53" s="42" t="str">
        <f>'Team Grid'!BH53</f>
        <v/>
      </c>
      <c r="CH53" s="42" t="str">
        <f>'Team Grid'!BI53</f>
        <v/>
      </c>
      <c r="CI53" s="42" t="str">
        <f>'Team Grid'!BJ53</f>
        <v/>
      </c>
      <c r="CJ53" s="42" t="str">
        <f>'Team Grid'!BK53</f>
        <v/>
      </c>
      <c r="CK53" s="42" t="str">
        <f>'Team Grid'!BL53</f>
        <v/>
      </c>
      <c r="CL53" s="42" t="str">
        <f>'Team Grid'!BM53</f>
        <v/>
      </c>
      <c r="CM53" s="42" t="str">
        <f>'Team Grid'!BN53</f>
        <v/>
      </c>
      <c r="CN53" s="42" t="str">
        <f>'Team Grid'!BO53</f>
        <v/>
      </c>
      <c r="CO53" s="42" t="str">
        <f>'Team Grid'!BP53</f>
        <v/>
      </c>
      <c r="CP53" s="42" t="str">
        <f>'Team Grid'!BQ53</f>
        <v/>
      </c>
      <c r="CQ53" s="42" t="str">
        <f>'Team Grid'!BR53</f>
        <v/>
      </c>
      <c r="CR53" s="42" t="str">
        <f>'Team Grid'!BS53</f>
        <v/>
      </c>
      <c r="CS53" s="42" t="str">
        <f>'Team Grid'!BT53</f>
        <v/>
      </c>
      <c r="CT53" s="42" t="str">
        <f>'Team Grid'!BU53</f>
        <v/>
      </c>
      <c r="CU53" s="42" t="str">
        <f>'Team Grid'!BV53</f>
        <v/>
      </c>
      <c r="CV53" s="42" t="str">
        <f>'Team Grid'!BW53</f>
        <v/>
      </c>
      <c r="CW53" s="42" t="str">
        <f>'Team Grid'!BX53</f>
        <v/>
      </c>
      <c r="CX53" s="42" t="str">
        <f>'Team Grid'!BY53</f>
        <v/>
      </c>
      <c r="CY53" s="42" t="str">
        <f>'Team Grid'!BZ53</f>
        <v/>
      </c>
      <c r="CZ53" s="42" t="str">
        <f>'Team Grid'!CA53</f>
        <v/>
      </c>
      <c r="DA53" s="42" t="str">
        <f>'Team Grid'!CB53</f>
        <v/>
      </c>
      <c r="DB53" s="42" t="str">
        <f>'Team Grid'!CC53</f>
        <v/>
      </c>
      <c r="DC53" s="42" t="str">
        <f>'Team Grid'!CD53</f>
        <v/>
      </c>
      <c r="DD53" s="42" t="str">
        <f>'Team Grid'!CE53</f>
        <v/>
      </c>
      <c r="DE53" s="42" t="str">
        <f>'Team Grid'!CF53</f>
        <v/>
      </c>
      <c r="DF53" s="42" t="str">
        <f>'Team Grid'!CG53</f>
        <v/>
      </c>
      <c r="DG53" s="42" t="str">
        <f>'Team Grid'!CH53</f>
        <v/>
      </c>
      <c r="DH53" s="42" t="str">
        <f>'Team Grid'!CI53</f>
        <v/>
      </c>
      <c r="DI53" s="42" t="str">
        <f>'Team Grid'!CJ53</f>
        <v/>
      </c>
    </row>
    <row r="54" spans="1:113" x14ac:dyDescent="0.45">
      <c r="Y54" s="52" t="str">
        <v>Maximizer</v>
      </c>
      <c r="Z54" s="52" t="str">
        <v>Influencing</v>
      </c>
      <c r="AA54" s="52" t="e">
        <v>#N/A</v>
      </c>
      <c r="AB54" s="52" t="e">
        <f t="shared" si="32"/>
        <v>#N/A</v>
      </c>
      <c r="AC54" s="52" t="e">
        <f t="shared" si="33"/>
        <v>#N/A</v>
      </c>
      <c r="AD54" s="52" t="e">
        <f t="shared" si="39"/>
        <v>#N/A</v>
      </c>
      <c r="AE54" s="52" t="e">
        <f t="shared" si="34"/>
        <v>#N/A</v>
      </c>
      <c r="AF54" s="52" t="e">
        <f t="shared" si="35"/>
        <v>#N/A</v>
      </c>
      <c r="AG54" s="52" t="e">
        <f t="shared" si="36"/>
        <v>#N/A</v>
      </c>
      <c r="AH54" s="52" t="e">
        <f t="shared" si="37"/>
        <v>#N/A</v>
      </c>
      <c r="AI54" s="52" t="str">
        <f t="shared" si="38"/>
        <v/>
      </c>
      <c r="AJ54" s="52" t="e">
        <f t="shared" si="38"/>
        <v>#N/A</v>
      </c>
      <c r="AK54" s="52" t="str">
        <f t="shared" si="38"/>
        <v/>
      </c>
      <c r="AL54" s="52" t="str">
        <f t="shared" si="38"/>
        <v/>
      </c>
      <c r="BN54" s="5" t="e">
        <f>VLOOKUP($BO$8,Theme_Ranges[],2,0)</f>
        <v>#N/A</v>
      </c>
      <c r="BO54" s="5" t="e">
        <f>VLOOKUP($BO$8,Theme_Ranges[],3,0)</f>
        <v>#N/A</v>
      </c>
      <c r="BP54" s="42">
        <f>'Team Grid'!AW52</f>
        <v>0</v>
      </c>
      <c r="BQ54" s="42">
        <f t="shared" si="24"/>
        <v>0</v>
      </c>
      <c r="BR54" s="42">
        <f t="shared" si="25"/>
        <v>0</v>
      </c>
      <c r="BS54" s="42">
        <f t="shared" si="26"/>
        <v>0</v>
      </c>
      <c r="BT54" s="42">
        <f t="shared" si="27"/>
        <v>0</v>
      </c>
      <c r="BU54" s="71"/>
      <c r="BV54" s="42">
        <f t="shared" si="28"/>
        <v>0</v>
      </c>
      <c r="BW54" s="42">
        <f t="shared" si="29"/>
        <v>0</v>
      </c>
      <c r="BX54" s="42">
        <f t="shared" si="30"/>
        <v>0</v>
      </c>
      <c r="BY54" s="42">
        <f t="shared" si="31"/>
        <v>0</v>
      </c>
      <c r="BZ54" s="71"/>
      <c r="CB54" s="42" t="str">
        <f>'Team Grid'!BC54</f>
        <v/>
      </c>
      <c r="CC54" s="42" t="str">
        <f>'Team Grid'!BD54</f>
        <v/>
      </c>
      <c r="CD54" s="42" t="str">
        <f>'Team Grid'!BE54</f>
        <v/>
      </c>
      <c r="CE54" s="42" t="str">
        <f>'Team Grid'!BF54</f>
        <v/>
      </c>
      <c r="CF54" s="42" t="str">
        <f>'Team Grid'!BG54</f>
        <v/>
      </c>
      <c r="CG54" s="42" t="str">
        <f>'Team Grid'!BH54</f>
        <v/>
      </c>
      <c r="CH54" s="42" t="str">
        <f>'Team Grid'!BI54</f>
        <v/>
      </c>
      <c r="CI54" s="42" t="str">
        <f>'Team Grid'!BJ54</f>
        <v/>
      </c>
      <c r="CJ54" s="42" t="str">
        <f>'Team Grid'!BK54</f>
        <v/>
      </c>
      <c r="CK54" s="42" t="str">
        <f>'Team Grid'!BL54</f>
        <v/>
      </c>
      <c r="CL54" s="42" t="str">
        <f>'Team Grid'!BM54</f>
        <v/>
      </c>
      <c r="CM54" s="42" t="str">
        <f>'Team Grid'!BN54</f>
        <v/>
      </c>
      <c r="CN54" s="42" t="str">
        <f>'Team Grid'!BO54</f>
        <v/>
      </c>
      <c r="CO54" s="42" t="str">
        <f>'Team Grid'!BP54</f>
        <v/>
      </c>
      <c r="CP54" s="42" t="str">
        <f>'Team Grid'!BQ54</f>
        <v/>
      </c>
      <c r="CQ54" s="42" t="str">
        <f>'Team Grid'!BR54</f>
        <v/>
      </c>
      <c r="CR54" s="42" t="str">
        <f>'Team Grid'!BS54</f>
        <v/>
      </c>
      <c r="CS54" s="42" t="str">
        <f>'Team Grid'!BT54</f>
        <v/>
      </c>
      <c r="CT54" s="42" t="str">
        <f>'Team Grid'!BU54</f>
        <v/>
      </c>
      <c r="CU54" s="42" t="str">
        <f>'Team Grid'!BV54</f>
        <v/>
      </c>
      <c r="CV54" s="42" t="str">
        <f>'Team Grid'!BW54</f>
        <v/>
      </c>
      <c r="CW54" s="42" t="str">
        <f>'Team Grid'!BX54</f>
        <v/>
      </c>
      <c r="CX54" s="42" t="str">
        <f>'Team Grid'!BY54</f>
        <v/>
      </c>
      <c r="CY54" s="42" t="str">
        <f>'Team Grid'!BZ54</f>
        <v/>
      </c>
      <c r="CZ54" s="42" t="str">
        <f>'Team Grid'!CA54</f>
        <v/>
      </c>
      <c r="DA54" s="42" t="str">
        <f>'Team Grid'!CB54</f>
        <v/>
      </c>
      <c r="DB54" s="42" t="str">
        <f>'Team Grid'!CC54</f>
        <v/>
      </c>
      <c r="DC54" s="42" t="str">
        <f>'Team Grid'!CD54</f>
        <v/>
      </c>
      <c r="DD54" s="42" t="str">
        <f>'Team Grid'!CE54</f>
        <v/>
      </c>
      <c r="DE54" s="42" t="str">
        <f>'Team Grid'!CF54</f>
        <v/>
      </c>
      <c r="DF54" s="42" t="str">
        <f>'Team Grid'!CG54</f>
        <v/>
      </c>
      <c r="DG54" s="42" t="str">
        <f>'Team Grid'!CH54</f>
        <v/>
      </c>
      <c r="DH54" s="42" t="str">
        <f>'Team Grid'!CI54</f>
        <v/>
      </c>
      <c r="DI54" s="42" t="str">
        <f>'Team Grid'!CJ54</f>
        <v/>
      </c>
    </row>
    <row r="55" spans="1:113" x14ac:dyDescent="0.45">
      <c r="Y55" s="52" t="str">
        <v>Self-Assurance</v>
      </c>
      <c r="Z55" s="52" t="str">
        <v>Influencing</v>
      </c>
      <c r="AA55" s="52" t="e">
        <v>#N/A</v>
      </c>
      <c r="AB55" s="52" t="e">
        <f t="shared" si="32"/>
        <v>#N/A</v>
      </c>
      <c r="AC55" s="52" t="e">
        <f t="shared" si="33"/>
        <v>#N/A</v>
      </c>
      <c r="AD55" s="52" t="e">
        <f t="shared" si="39"/>
        <v>#N/A</v>
      </c>
      <c r="AE55" s="52" t="e">
        <f t="shared" si="34"/>
        <v>#N/A</v>
      </c>
      <c r="AF55" s="52" t="e">
        <f t="shared" si="35"/>
        <v>#N/A</v>
      </c>
      <c r="AG55" s="52" t="e">
        <f t="shared" si="36"/>
        <v>#N/A</v>
      </c>
      <c r="AH55" s="52" t="e">
        <f t="shared" si="37"/>
        <v>#N/A</v>
      </c>
      <c r="AI55" s="52" t="str">
        <f t="shared" si="38"/>
        <v/>
      </c>
      <c r="AJ55" s="52" t="e">
        <f t="shared" si="38"/>
        <v>#N/A</v>
      </c>
      <c r="AK55" s="52" t="str">
        <f t="shared" si="38"/>
        <v/>
      </c>
      <c r="AL55" s="52" t="str">
        <f t="shared" si="38"/>
        <v/>
      </c>
      <c r="BN55" s="5" t="e">
        <f>VLOOKUP($BO$8,Theme_Ranges[],2,0)</f>
        <v>#N/A</v>
      </c>
      <c r="BO55" s="5" t="e">
        <f>VLOOKUP($BO$8,Theme_Ranges[],3,0)</f>
        <v>#N/A</v>
      </c>
      <c r="BP55" s="42">
        <f>'Team Grid'!AW53</f>
        <v>0</v>
      </c>
      <c r="BQ55" s="42">
        <f t="shared" si="24"/>
        <v>0</v>
      </c>
      <c r="BR55" s="42">
        <f t="shared" si="25"/>
        <v>0</v>
      </c>
      <c r="BS55" s="42">
        <f t="shared" si="26"/>
        <v>0</v>
      </c>
      <c r="BT55" s="42">
        <f t="shared" si="27"/>
        <v>0</v>
      </c>
      <c r="BU55" s="71"/>
      <c r="BV55" s="42">
        <f t="shared" si="28"/>
        <v>0</v>
      </c>
      <c r="BW55" s="42">
        <f t="shared" si="29"/>
        <v>0</v>
      </c>
      <c r="BX55" s="42">
        <f t="shared" si="30"/>
        <v>0</v>
      </c>
      <c r="BY55" s="42">
        <f t="shared" si="31"/>
        <v>0</v>
      </c>
      <c r="BZ55" s="71"/>
      <c r="CB55" s="42" t="str">
        <f>'Team Grid'!BC55</f>
        <v/>
      </c>
      <c r="CC55" s="42" t="str">
        <f>'Team Grid'!BD55</f>
        <v/>
      </c>
      <c r="CD55" s="42" t="str">
        <f>'Team Grid'!BE55</f>
        <v/>
      </c>
      <c r="CE55" s="42" t="str">
        <f>'Team Grid'!BF55</f>
        <v/>
      </c>
      <c r="CF55" s="42" t="str">
        <f>'Team Grid'!BG55</f>
        <v/>
      </c>
      <c r="CG55" s="42" t="str">
        <f>'Team Grid'!BH55</f>
        <v/>
      </c>
      <c r="CH55" s="42" t="str">
        <f>'Team Grid'!BI55</f>
        <v/>
      </c>
      <c r="CI55" s="42" t="str">
        <f>'Team Grid'!BJ55</f>
        <v/>
      </c>
      <c r="CJ55" s="42" t="str">
        <f>'Team Grid'!BK55</f>
        <v/>
      </c>
      <c r="CK55" s="42" t="str">
        <f>'Team Grid'!BL55</f>
        <v/>
      </c>
      <c r="CL55" s="42" t="str">
        <f>'Team Grid'!BM55</f>
        <v/>
      </c>
      <c r="CM55" s="42" t="str">
        <f>'Team Grid'!BN55</f>
        <v/>
      </c>
      <c r="CN55" s="42" t="str">
        <f>'Team Grid'!BO55</f>
        <v/>
      </c>
      <c r="CO55" s="42" t="str">
        <f>'Team Grid'!BP55</f>
        <v/>
      </c>
      <c r="CP55" s="42" t="str">
        <f>'Team Grid'!BQ55</f>
        <v/>
      </c>
      <c r="CQ55" s="42" t="str">
        <f>'Team Grid'!BR55</f>
        <v/>
      </c>
      <c r="CR55" s="42" t="str">
        <f>'Team Grid'!BS55</f>
        <v/>
      </c>
      <c r="CS55" s="42" t="str">
        <f>'Team Grid'!BT55</f>
        <v/>
      </c>
      <c r="CT55" s="42" t="str">
        <f>'Team Grid'!BU55</f>
        <v/>
      </c>
      <c r="CU55" s="42" t="str">
        <f>'Team Grid'!BV55</f>
        <v/>
      </c>
      <c r="CV55" s="42" t="str">
        <f>'Team Grid'!BW55</f>
        <v/>
      </c>
      <c r="CW55" s="42" t="str">
        <f>'Team Grid'!BX55</f>
        <v/>
      </c>
      <c r="CX55" s="42" t="str">
        <f>'Team Grid'!BY55</f>
        <v/>
      </c>
      <c r="CY55" s="42" t="str">
        <f>'Team Grid'!BZ55</f>
        <v/>
      </c>
      <c r="CZ55" s="42" t="str">
        <f>'Team Grid'!CA55</f>
        <v/>
      </c>
      <c r="DA55" s="42" t="str">
        <f>'Team Grid'!CB55</f>
        <v/>
      </c>
      <c r="DB55" s="42" t="str">
        <f>'Team Grid'!CC55</f>
        <v/>
      </c>
      <c r="DC55" s="42" t="str">
        <f>'Team Grid'!CD55</f>
        <v/>
      </c>
      <c r="DD55" s="42" t="str">
        <f>'Team Grid'!CE55</f>
        <v/>
      </c>
      <c r="DE55" s="42" t="str">
        <f>'Team Grid'!CF55</f>
        <v/>
      </c>
      <c r="DF55" s="42" t="str">
        <f>'Team Grid'!CG55</f>
        <v/>
      </c>
      <c r="DG55" s="42" t="str">
        <f>'Team Grid'!CH55</f>
        <v/>
      </c>
      <c r="DH55" s="42" t="str">
        <f>'Team Grid'!CI55</f>
        <v/>
      </c>
      <c r="DI55" s="42" t="str">
        <f>'Team Grid'!CJ55</f>
        <v/>
      </c>
    </row>
    <row r="56" spans="1:113" x14ac:dyDescent="0.45">
      <c r="Y56" s="52" t="str">
        <v>Significance</v>
      </c>
      <c r="Z56" s="52" t="str">
        <v>Influencing</v>
      </c>
      <c r="AA56" s="52" t="e">
        <v>#N/A</v>
      </c>
      <c r="AB56" s="52" t="e">
        <f t="shared" si="32"/>
        <v>#N/A</v>
      </c>
      <c r="AC56" s="52" t="e">
        <f t="shared" si="33"/>
        <v>#N/A</v>
      </c>
      <c r="AD56" s="52" t="e">
        <f t="shared" si="39"/>
        <v>#N/A</v>
      </c>
      <c r="AE56" s="52" t="e">
        <f t="shared" si="34"/>
        <v>#N/A</v>
      </c>
      <c r="AF56" s="52" t="e">
        <f t="shared" si="35"/>
        <v>#N/A</v>
      </c>
      <c r="AG56" s="52" t="e">
        <f t="shared" si="36"/>
        <v>#N/A</v>
      </c>
      <c r="AH56" s="52" t="e">
        <f t="shared" si="37"/>
        <v>#N/A</v>
      </c>
      <c r="AI56" s="52" t="str">
        <f t="shared" si="38"/>
        <v/>
      </c>
      <c r="AJ56" s="52" t="e">
        <f t="shared" si="38"/>
        <v>#N/A</v>
      </c>
      <c r="AK56" s="52" t="str">
        <f t="shared" si="38"/>
        <v/>
      </c>
      <c r="AL56" s="52" t="str">
        <f t="shared" si="38"/>
        <v/>
      </c>
      <c r="BN56" s="5" t="e">
        <f>VLOOKUP($BO$8,Theme_Ranges[],2,0)</f>
        <v>#N/A</v>
      </c>
      <c r="BO56" s="5" t="e">
        <f>VLOOKUP($BO$8,Theme_Ranges[],3,0)</f>
        <v>#N/A</v>
      </c>
      <c r="BP56" s="42">
        <f>'Team Grid'!AW54</f>
        <v>0</v>
      </c>
      <c r="BQ56" s="42">
        <f t="shared" si="24"/>
        <v>0</v>
      </c>
      <c r="BR56" s="42">
        <f t="shared" si="25"/>
        <v>0</v>
      </c>
      <c r="BS56" s="42">
        <f t="shared" si="26"/>
        <v>0</v>
      </c>
      <c r="BT56" s="42">
        <f t="shared" si="27"/>
        <v>0</v>
      </c>
      <c r="BU56" s="71"/>
      <c r="BV56" s="42">
        <f t="shared" si="28"/>
        <v>0</v>
      </c>
      <c r="BW56" s="42">
        <f t="shared" si="29"/>
        <v>0</v>
      </c>
      <c r="BX56" s="42">
        <f t="shared" si="30"/>
        <v>0</v>
      </c>
      <c r="BY56" s="42">
        <f t="shared" si="31"/>
        <v>0</v>
      </c>
      <c r="BZ56" s="71"/>
      <c r="CB56" s="42" t="str">
        <f>'Team Grid'!BC56</f>
        <v/>
      </c>
      <c r="CC56" s="42" t="str">
        <f>'Team Grid'!BD56</f>
        <v/>
      </c>
      <c r="CD56" s="42" t="str">
        <f>'Team Grid'!BE56</f>
        <v/>
      </c>
      <c r="CE56" s="42" t="str">
        <f>'Team Grid'!BF56</f>
        <v/>
      </c>
      <c r="CF56" s="42" t="str">
        <f>'Team Grid'!BG56</f>
        <v/>
      </c>
      <c r="CG56" s="42" t="str">
        <f>'Team Grid'!BH56</f>
        <v/>
      </c>
      <c r="CH56" s="42" t="str">
        <f>'Team Grid'!BI56</f>
        <v/>
      </c>
      <c r="CI56" s="42" t="str">
        <f>'Team Grid'!BJ56</f>
        <v/>
      </c>
      <c r="CJ56" s="42" t="str">
        <f>'Team Grid'!BK56</f>
        <v/>
      </c>
      <c r="CK56" s="42" t="str">
        <f>'Team Grid'!BL56</f>
        <v/>
      </c>
      <c r="CL56" s="42" t="str">
        <f>'Team Grid'!BM56</f>
        <v/>
      </c>
      <c r="CM56" s="42" t="str">
        <f>'Team Grid'!BN56</f>
        <v/>
      </c>
      <c r="CN56" s="42" t="str">
        <f>'Team Grid'!BO56</f>
        <v/>
      </c>
      <c r="CO56" s="42" t="str">
        <f>'Team Grid'!BP56</f>
        <v/>
      </c>
      <c r="CP56" s="42" t="str">
        <f>'Team Grid'!BQ56</f>
        <v/>
      </c>
      <c r="CQ56" s="42" t="str">
        <f>'Team Grid'!BR56</f>
        <v/>
      </c>
      <c r="CR56" s="42" t="str">
        <f>'Team Grid'!BS56</f>
        <v/>
      </c>
      <c r="CS56" s="42" t="str">
        <f>'Team Grid'!BT56</f>
        <v/>
      </c>
      <c r="CT56" s="42" t="str">
        <f>'Team Grid'!BU56</f>
        <v/>
      </c>
      <c r="CU56" s="42" t="str">
        <f>'Team Grid'!BV56</f>
        <v/>
      </c>
      <c r="CV56" s="42" t="str">
        <f>'Team Grid'!BW56</f>
        <v/>
      </c>
      <c r="CW56" s="42" t="str">
        <f>'Team Grid'!BX56</f>
        <v/>
      </c>
      <c r="CX56" s="42" t="str">
        <f>'Team Grid'!BY56</f>
        <v/>
      </c>
      <c r="CY56" s="42" t="str">
        <f>'Team Grid'!BZ56</f>
        <v/>
      </c>
      <c r="CZ56" s="42" t="str">
        <f>'Team Grid'!CA56</f>
        <v/>
      </c>
      <c r="DA56" s="42" t="str">
        <f>'Team Grid'!CB56</f>
        <v/>
      </c>
      <c r="DB56" s="42" t="str">
        <f>'Team Grid'!CC56</f>
        <v/>
      </c>
      <c r="DC56" s="42" t="str">
        <f>'Team Grid'!CD56</f>
        <v/>
      </c>
      <c r="DD56" s="42" t="str">
        <f>'Team Grid'!CE56</f>
        <v/>
      </c>
      <c r="DE56" s="42" t="str">
        <f>'Team Grid'!CF56</f>
        <v/>
      </c>
      <c r="DF56" s="42" t="str">
        <f>'Team Grid'!CG56</f>
        <v/>
      </c>
      <c r="DG56" s="42" t="str">
        <f>'Team Grid'!CH56</f>
        <v/>
      </c>
      <c r="DH56" s="42" t="str">
        <f>'Team Grid'!CI56</f>
        <v/>
      </c>
      <c r="DI56" s="42" t="str">
        <f>'Team Grid'!CJ56</f>
        <v/>
      </c>
    </row>
    <row r="57" spans="1:113" x14ac:dyDescent="0.45">
      <c r="Y57" s="52" t="str">
        <v>Woo</v>
      </c>
      <c r="Z57" s="52" t="str">
        <v>Influencing</v>
      </c>
      <c r="AA57" s="52" t="e">
        <v>#N/A</v>
      </c>
      <c r="AB57" s="52" t="e">
        <f t="shared" si="32"/>
        <v>#N/A</v>
      </c>
      <c r="AC57" s="52" t="e">
        <f t="shared" si="33"/>
        <v>#N/A</v>
      </c>
      <c r="AD57" s="52" t="e">
        <f t="shared" si="39"/>
        <v>#N/A</v>
      </c>
      <c r="AE57" s="52" t="e">
        <f t="shared" si="34"/>
        <v>#N/A</v>
      </c>
      <c r="AF57" s="52" t="e">
        <f t="shared" si="35"/>
        <v>#N/A</v>
      </c>
      <c r="AG57" s="52" t="e">
        <f t="shared" si="36"/>
        <v>#N/A</v>
      </c>
      <c r="AH57" s="52" t="e">
        <f t="shared" si="37"/>
        <v>#N/A</v>
      </c>
      <c r="AI57" s="52" t="str">
        <f t="shared" si="38"/>
        <v/>
      </c>
      <c r="AJ57" s="52" t="e">
        <f t="shared" si="38"/>
        <v>#N/A</v>
      </c>
      <c r="AK57" s="52" t="str">
        <f t="shared" si="38"/>
        <v/>
      </c>
      <c r="AL57" s="52" t="str">
        <f t="shared" si="38"/>
        <v/>
      </c>
      <c r="BN57" s="5" t="e">
        <f>VLOOKUP($BO$8,Theme_Ranges[],2,0)</f>
        <v>#N/A</v>
      </c>
      <c r="BO57" s="5" t="e">
        <f>VLOOKUP($BO$8,Theme_Ranges[],3,0)</f>
        <v>#N/A</v>
      </c>
      <c r="BP57" s="42">
        <f>'Team Grid'!AW55</f>
        <v>0</v>
      </c>
      <c r="BQ57" s="42">
        <f t="shared" si="24"/>
        <v>0</v>
      </c>
      <c r="BR57" s="42">
        <f t="shared" si="25"/>
        <v>0</v>
      </c>
      <c r="BS57" s="42">
        <f t="shared" si="26"/>
        <v>0</v>
      </c>
      <c r="BT57" s="42">
        <f t="shared" si="27"/>
        <v>0</v>
      </c>
      <c r="BU57" s="71"/>
      <c r="BV57" s="42">
        <f t="shared" si="28"/>
        <v>0</v>
      </c>
      <c r="BW57" s="42">
        <f t="shared" si="29"/>
        <v>0</v>
      </c>
      <c r="BX57" s="42">
        <f t="shared" si="30"/>
        <v>0</v>
      </c>
      <c r="BY57" s="42">
        <f t="shared" si="31"/>
        <v>0</v>
      </c>
      <c r="BZ57" s="71"/>
      <c r="CB57" s="42" t="str">
        <f>'Team Grid'!BC57</f>
        <v/>
      </c>
      <c r="CC57" s="42" t="str">
        <f>'Team Grid'!BD57</f>
        <v/>
      </c>
      <c r="CD57" s="42" t="str">
        <f>'Team Grid'!BE57</f>
        <v/>
      </c>
      <c r="CE57" s="42" t="str">
        <f>'Team Grid'!BF57</f>
        <v/>
      </c>
      <c r="CF57" s="42" t="str">
        <f>'Team Grid'!BG57</f>
        <v/>
      </c>
      <c r="CG57" s="42" t="str">
        <f>'Team Grid'!BH57</f>
        <v/>
      </c>
      <c r="CH57" s="42" t="str">
        <f>'Team Grid'!BI57</f>
        <v/>
      </c>
      <c r="CI57" s="42" t="str">
        <f>'Team Grid'!BJ57</f>
        <v/>
      </c>
      <c r="CJ57" s="42" t="str">
        <f>'Team Grid'!BK57</f>
        <v/>
      </c>
      <c r="CK57" s="42" t="str">
        <f>'Team Grid'!BL57</f>
        <v/>
      </c>
      <c r="CL57" s="42" t="str">
        <f>'Team Grid'!BM57</f>
        <v/>
      </c>
      <c r="CM57" s="42" t="str">
        <f>'Team Grid'!BN57</f>
        <v/>
      </c>
      <c r="CN57" s="42" t="str">
        <f>'Team Grid'!BO57</f>
        <v/>
      </c>
      <c r="CO57" s="42" t="str">
        <f>'Team Grid'!BP57</f>
        <v/>
      </c>
      <c r="CP57" s="42" t="str">
        <f>'Team Grid'!BQ57</f>
        <v/>
      </c>
      <c r="CQ57" s="42" t="str">
        <f>'Team Grid'!BR57</f>
        <v/>
      </c>
      <c r="CR57" s="42" t="str">
        <f>'Team Grid'!BS57</f>
        <v/>
      </c>
      <c r="CS57" s="42" t="str">
        <f>'Team Grid'!BT57</f>
        <v/>
      </c>
      <c r="CT57" s="42" t="str">
        <f>'Team Grid'!BU57</f>
        <v/>
      </c>
      <c r="CU57" s="42" t="str">
        <f>'Team Grid'!BV57</f>
        <v/>
      </c>
      <c r="CV57" s="42" t="str">
        <f>'Team Grid'!BW57</f>
        <v/>
      </c>
      <c r="CW57" s="42" t="str">
        <f>'Team Grid'!BX57</f>
        <v/>
      </c>
      <c r="CX57" s="42" t="str">
        <f>'Team Grid'!BY57</f>
        <v/>
      </c>
      <c r="CY57" s="42" t="str">
        <f>'Team Grid'!BZ57</f>
        <v/>
      </c>
      <c r="CZ57" s="42" t="str">
        <f>'Team Grid'!CA57</f>
        <v/>
      </c>
      <c r="DA57" s="42" t="str">
        <f>'Team Grid'!CB57</f>
        <v/>
      </c>
      <c r="DB57" s="42" t="str">
        <f>'Team Grid'!CC57</f>
        <v/>
      </c>
      <c r="DC57" s="42" t="str">
        <f>'Team Grid'!CD57</f>
        <v/>
      </c>
      <c r="DD57" s="42" t="str">
        <f>'Team Grid'!CE57</f>
        <v/>
      </c>
      <c r="DE57" s="42" t="str">
        <f>'Team Grid'!CF57</f>
        <v/>
      </c>
      <c r="DF57" s="42" t="str">
        <f>'Team Grid'!CG57</f>
        <v/>
      </c>
      <c r="DG57" s="42" t="str">
        <f>'Team Grid'!CH57</f>
        <v/>
      </c>
      <c r="DH57" s="42" t="str">
        <f>'Team Grid'!CI57</f>
        <v/>
      </c>
      <c r="DI57" s="42" t="str">
        <f>'Team Grid'!CJ57</f>
        <v/>
      </c>
    </row>
    <row r="58" spans="1:113" x14ac:dyDescent="0.45">
      <c r="Y58" s="52" t="str">
        <v>Adaptability</v>
      </c>
      <c r="Z58" s="52" t="str">
        <v>Relationship</v>
      </c>
      <c r="AA58" s="52" t="e">
        <v>#N/A</v>
      </c>
      <c r="AB58" s="52" t="e">
        <f t="shared" si="32"/>
        <v>#N/A</v>
      </c>
      <c r="AC58" s="52" t="e">
        <f t="shared" si="33"/>
        <v>#N/A</v>
      </c>
      <c r="AD58" s="52" t="e">
        <f t="shared" si="39"/>
        <v>#N/A</v>
      </c>
      <c r="AE58" s="52" t="e">
        <f t="shared" si="34"/>
        <v>#N/A</v>
      </c>
      <c r="AF58" s="52" t="e">
        <f t="shared" si="35"/>
        <v>#N/A</v>
      </c>
      <c r="AG58" s="52" t="e">
        <f t="shared" si="36"/>
        <v>#N/A</v>
      </c>
      <c r="AH58" s="52" t="e">
        <f t="shared" si="37"/>
        <v>#N/A</v>
      </c>
      <c r="AI58" s="52" t="str">
        <f t="shared" si="38"/>
        <v/>
      </c>
      <c r="AJ58" s="52" t="str">
        <f t="shared" si="38"/>
        <v/>
      </c>
      <c r="AK58" s="52" t="e">
        <f t="shared" si="38"/>
        <v>#N/A</v>
      </c>
      <c r="AL58" s="52" t="str">
        <f t="shared" si="38"/>
        <v/>
      </c>
      <c r="BN58" s="5" t="e">
        <f>VLOOKUP($BO$8,Theme_Ranges[],2,0)</f>
        <v>#N/A</v>
      </c>
      <c r="BO58" s="5" t="e">
        <f>VLOOKUP($BO$8,Theme_Ranges[],3,0)</f>
        <v>#N/A</v>
      </c>
      <c r="BP58" s="42">
        <f>'Team Grid'!AW56</f>
        <v>0</v>
      </c>
      <c r="BQ58" s="42">
        <f t="shared" si="24"/>
        <v>0</v>
      </c>
      <c r="BR58" s="42">
        <f t="shared" si="25"/>
        <v>0</v>
      </c>
      <c r="BS58" s="42">
        <f t="shared" si="26"/>
        <v>0</v>
      </c>
      <c r="BT58" s="42">
        <f t="shared" si="27"/>
        <v>0</v>
      </c>
      <c r="BU58" s="71"/>
      <c r="BV58" s="42">
        <f t="shared" si="28"/>
        <v>0</v>
      </c>
      <c r="BW58" s="42">
        <f t="shared" si="29"/>
        <v>0</v>
      </c>
      <c r="BX58" s="42">
        <f t="shared" si="30"/>
        <v>0</v>
      </c>
      <c r="BY58" s="42">
        <f t="shared" si="31"/>
        <v>0</v>
      </c>
      <c r="BZ58" s="71"/>
      <c r="CB58" s="42" t="str">
        <f>'Team Grid'!BC58</f>
        <v/>
      </c>
      <c r="CC58" s="42" t="str">
        <f>'Team Grid'!BD58</f>
        <v/>
      </c>
      <c r="CD58" s="42" t="str">
        <f>'Team Grid'!BE58</f>
        <v/>
      </c>
      <c r="CE58" s="42" t="str">
        <f>'Team Grid'!BF58</f>
        <v/>
      </c>
      <c r="CF58" s="42" t="str">
        <f>'Team Grid'!BG58</f>
        <v/>
      </c>
      <c r="CG58" s="42" t="str">
        <f>'Team Grid'!BH58</f>
        <v/>
      </c>
      <c r="CH58" s="42" t="str">
        <f>'Team Grid'!BI58</f>
        <v/>
      </c>
      <c r="CI58" s="42" t="str">
        <f>'Team Grid'!BJ58</f>
        <v/>
      </c>
      <c r="CJ58" s="42" t="str">
        <f>'Team Grid'!BK58</f>
        <v/>
      </c>
      <c r="CK58" s="42" t="str">
        <f>'Team Grid'!BL58</f>
        <v/>
      </c>
      <c r="CL58" s="42" t="str">
        <f>'Team Grid'!BM58</f>
        <v/>
      </c>
      <c r="CM58" s="42" t="str">
        <f>'Team Grid'!BN58</f>
        <v/>
      </c>
      <c r="CN58" s="42" t="str">
        <f>'Team Grid'!BO58</f>
        <v/>
      </c>
      <c r="CO58" s="42" t="str">
        <f>'Team Grid'!BP58</f>
        <v/>
      </c>
      <c r="CP58" s="42" t="str">
        <f>'Team Grid'!BQ58</f>
        <v/>
      </c>
      <c r="CQ58" s="42" t="str">
        <f>'Team Grid'!BR58</f>
        <v/>
      </c>
      <c r="CR58" s="42" t="str">
        <f>'Team Grid'!BS58</f>
        <v/>
      </c>
      <c r="CS58" s="42" t="str">
        <f>'Team Grid'!BT58</f>
        <v/>
      </c>
      <c r="CT58" s="42" t="str">
        <f>'Team Grid'!BU58</f>
        <v/>
      </c>
      <c r="CU58" s="42" t="str">
        <f>'Team Grid'!BV58</f>
        <v/>
      </c>
      <c r="CV58" s="42" t="str">
        <f>'Team Grid'!BW58</f>
        <v/>
      </c>
      <c r="CW58" s="42" t="str">
        <f>'Team Grid'!BX58</f>
        <v/>
      </c>
      <c r="CX58" s="42" t="str">
        <f>'Team Grid'!BY58</f>
        <v/>
      </c>
      <c r="CY58" s="42" t="str">
        <f>'Team Grid'!BZ58</f>
        <v/>
      </c>
      <c r="CZ58" s="42" t="str">
        <f>'Team Grid'!CA58</f>
        <v/>
      </c>
      <c r="DA58" s="42" t="str">
        <f>'Team Grid'!CB58</f>
        <v/>
      </c>
      <c r="DB58" s="42" t="str">
        <f>'Team Grid'!CC58</f>
        <v/>
      </c>
      <c r="DC58" s="42" t="str">
        <f>'Team Grid'!CD58</f>
        <v/>
      </c>
      <c r="DD58" s="42" t="str">
        <f>'Team Grid'!CE58</f>
        <v/>
      </c>
      <c r="DE58" s="42" t="str">
        <f>'Team Grid'!CF58</f>
        <v/>
      </c>
      <c r="DF58" s="42" t="str">
        <f>'Team Grid'!CG58</f>
        <v/>
      </c>
      <c r="DG58" s="42" t="str">
        <f>'Team Grid'!CH58</f>
        <v/>
      </c>
      <c r="DH58" s="42" t="str">
        <f>'Team Grid'!CI58</f>
        <v/>
      </c>
      <c r="DI58" s="42" t="str">
        <f>'Team Grid'!CJ58</f>
        <v/>
      </c>
    </row>
    <row r="59" spans="1:113" x14ac:dyDescent="0.45">
      <c r="Y59" s="52" t="str">
        <v>Connectedness</v>
      </c>
      <c r="Z59" s="52" t="str">
        <v>Relationship</v>
      </c>
      <c r="AA59" s="52" t="e">
        <v>#N/A</v>
      </c>
      <c r="AB59" s="52" t="e">
        <f t="shared" si="32"/>
        <v>#N/A</v>
      </c>
      <c r="AC59" s="52" t="e">
        <f t="shared" si="33"/>
        <v>#N/A</v>
      </c>
      <c r="AD59" s="52" t="e">
        <f t="shared" si="39"/>
        <v>#N/A</v>
      </c>
      <c r="AE59" s="52" t="e">
        <f t="shared" si="34"/>
        <v>#N/A</v>
      </c>
      <c r="AF59" s="52" t="e">
        <f t="shared" si="35"/>
        <v>#N/A</v>
      </c>
      <c r="AG59" s="52" t="e">
        <f t="shared" si="36"/>
        <v>#N/A</v>
      </c>
      <c r="AH59" s="52" t="e">
        <f t="shared" si="37"/>
        <v>#N/A</v>
      </c>
      <c r="AI59" s="52" t="str">
        <f t="shared" si="38"/>
        <v/>
      </c>
      <c r="AJ59" s="52" t="str">
        <f t="shared" si="38"/>
        <v/>
      </c>
      <c r="AK59" s="52" t="e">
        <f t="shared" si="38"/>
        <v>#N/A</v>
      </c>
      <c r="AL59" s="52" t="str">
        <f t="shared" si="38"/>
        <v/>
      </c>
    </row>
    <row r="60" spans="1:113" x14ac:dyDescent="0.45">
      <c r="Y60" s="52" t="str">
        <v>Developer</v>
      </c>
      <c r="Z60" s="52" t="str">
        <v>Relationship</v>
      </c>
      <c r="AA60" s="52" t="e">
        <v>#N/A</v>
      </c>
      <c r="AB60" s="52" t="e">
        <f t="shared" si="32"/>
        <v>#N/A</v>
      </c>
      <c r="AC60" s="52" t="e">
        <f t="shared" si="33"/>
        <v>#N/A</v>
      </c>
      <c r="AD60" s="52" t="e">
        <f t="shared" si="39"/>
        <v>#N/A</v>
      </c>
      <c r="AE60" s="52" t="e">
        <f t="shared" si="34"/>
        <v>#N/A</v>
      </c>
      <c r="AF60" s="52" t="e">
        <f t="shared" si="35"/>
        <v>#N/A</v>
      </c>
      <c r="AG60" s="52" t="e">
        <f t="shared" si="36"/>
        <v>#N/A</v>
      </c>
      <c r="AH60" s="52" t="e">
        <f t="shared" si="37"/>
        <v>#N/A</v>
      </c>
      <c r="AI60" s="52" t="str">
        <f t="shared" si="38"/>
        <v/>
      </c>
      <c r="AJ60" s="52" t="str">
        <f t="shared" si="38"/>
        <v/>
      </c>
      <c r="AK60" s="52" t="e">
        <f t="shared" si="38"/>
        <v>#N/A</v>
      </c>
      <c r="AL60" s="52" t="str">
        <f t="shared" si="38"/>
        <v/>
      </c>
    </row>
    <row r="61" spans="1:113" x14ac:dyDescent="0.45">
      <c r="Y61" s="52" t="str">
        <v>Empathy</v>
      </c>
      <c r="Z61" s="52" t="str">
        <v>Relationship</v>
      </c>
      <c r="AA61" s="52" t="e">
        <v>#N/A</v>
      </c>
      <c r="AB61" s="52" t="e">
        <f t="shared" si="32"/>
        <v>#N/A</v>
      </c>
      <c r="AC61" s="52" t="e">
        <f t="shared" si="33"/>
        <v>#N/A</v>
      </c>
      <c r="AD61" s="52" t="e">
        <f t="shared" si="39"/>
        <v>#N/A</v>
      </c>
      <c r="AE61" s="52" t="e">
        <f t="shared" si="34"/>
        <v>#N/A</v>
      </c>
      <c r="AF61" s="52" t="e">
        <f t="shared" si="35"/>
        <v>#N/A</v>
      </c>
      <c r="AG61" s="52" t="e">
        <f t="shared" si="36"/>
        <v>#N/A</v>
      </c>
      <c r="AH61" s="52" t="e">
        <f t="shared" si="37"/>
        <v>#N/A</v>
      </c>
      <c r="AI61" s="52" t="str">
        <f t="shared" si="38"/>
        <v/>
      </c>
      <c r="AJ61" s="52" t="str">
        <f t="shared" si="38"/>
        <v/>
      </c>
      <c r="AK61" s="52" t="e">
        <f t="shared" si="38"/>
        <v>#N/A</v>
      </c>
      <c r="AL61" s="52" t="str">
        <f t="shared" si="38"/>
        <v/>
      </c>
    </row>
    <row r="62" spans="1:113" x14ac:dyDescent="0.45">
      <c r="Y62" s="52" t="str">
        <v>Harmony</v>
      </c>
      <c r="Z62" s="52" t="str">
        <v>Relationship</v>
      </c>
      <c r="AA62" s="52" t="e">
        <v>#N/A</v>
      </c>
      <c r="AB62" s="52" t="e">
        <f t="shared" si="32"/>
        <v>#N/A</v>
      </c>
      <c r="AC62" s="52" t="e">
        <f t="shared" si="33"/>
        <v>#N/A</v>
      </c>
      <c r="AD62" s="52" t="e">
        <f t="shared" si="39"/>
        <v>#N/A</v>
      </c>
      <c r="AE62" s="52" t="e">
        <f t="shared" si="34"/>
        <v>#N/A</v>
      </c>
      <c r="AF62" s="52" t="e">
        <f t="shared" si="35"/>
        <v>#N/A</v>
      </c>
      <c r="AG62" s="52" t="e">
        <f t="shared" si="36"/>
        <v>#N/A</v>
      </c>
      <c r="AH62" s="52" t="e">
        <f t="shared" si="37"/>
        <v>#N/A</v>
      </c>
      <c r="AI62" s="52" t="str">
        <f t="shared" ref="AI62:AL75" si="40">IF($Z62=AI$41,ABS($AA62-$AB62),"")</f>
        <v/>
      </c>
      <c r="AJ62" s="52" t="str">
        <f t="shared" si="40"/>
        <v/>
      </c>
      <c r="AK62" s="52" t="e">
        <f t="shared" si="40"/>
        <v>#N/A</v>
      </c>
      <c r="AL62" s="52" t="str">
        <f t="shared" si="40"/>
        <v/>
      </c>
    </row>
    <row r="63" spans="1:113" x14ac:dyDescent="0.45">
      <c r="Y63" s="52" t="str">
        <v>Includer</v>
      </c>
      <c r="Z63" s="52" t="str">
        <v>Relationship</v>
      </c>
      <c r="AA63" s="52" t="e">
        <v>#N/A</v>
      </c>
      <c r="AB63" s="52" t="e">
        <f t="shared" si="32"/>
        <v>#N/A</v>
      </c>
      <c r="AC63" s="52" t="e">
        <f t="shared" si="33"/>
        <v>#N/A</v>
      </c>
      <c r="AD63" s="52" t="e">
        <f t="shared" si="39"/>
        <v>#N/A</v>
      </c>
      <c r="AE63" s="52" t="e">
        <f t="shared" si="34"/>
        <v>#N/A</v>
      </c>
      <c r="AF63" s="52" t="e">
        <f t="shared" si="35"/>
        <v>#N/A</v>
      </c>
      <c r="AG63" s="52" t="e">
        <f t="shared" si="36"/>
        <v>#N/A</v>
      </c>
      <c r="AH63" s="52" t="e">
        <f t="shared" si="37"/>
        <v>#N/A</v>
      </c>
      <c r="AI63" s="52" t="str">
        <f t="shared" si="40"/>
        <v/>
      </c>
      <c r="AJ63" s="52" t="str">
        <f t="shared" si="40"/>
        <v/>
      </c>
      <c r="AK63" s="52" t="e">
        <f t="shared" si="40"/>
        <v>#N/A</v>
      </c>
      <c r="AL63" s="52" t="str">
        <f t="shared" si="40"/>
        <v/>
      </c>
    </row>
    <row r="64" spans="1:113" x14ac:dyDescent="0.45">
      <c r="Y64" s="52" t="str">
        <v>Individualization</v>
      </c>
      <c r="Z64" s="52" t="str">
        <v>Relationship</v>
      </c>
      <c r="AA64" s="52" t="e">
        <v>#N/A</v>
      </c>
      <c r="AB64" s="52" t="e">
        <f t="shared" si="32"/>
        <v>#N/A</v>
      </c>
      <c r="AC64" s="52" t="e">
        <f t="shared" si="33"/>
        <v>#N/A</v>
      </c>
      <c r="AD64" s="52" t="e">
        <f t="shared" si="39"/>
        <v>#N/A</v>
      </c>
      <c r="AE64" s="52" t="e">
        <f t="shared" si="34"/>
        <v>#N/A</v>
      </c>
      <c r="AF64" s="52" t="e">
        <f t="shared" si="35"/>
        <v>#N/A</v>
      </c>
      <c r="AG64" s="52" t="e">
        <f t="shared" si="36"/>
        <v>#N/A</v>
      </c>
      <c r="AH64" s="52" t="e">
        <f t="shared" si="37"/>
        <v>#N/A</v>
      </c>
      <c r="AI64" s="52" t="str">
        <f t="shared" si="40"/>
        <v/>
      </c>
      <c r="AJ64" s="52" t="str">
        <f t="shared" si="40"/>
        <v/>
      </c>
      <c r="AK64" s="52" t="e">
        <f t="shared" si="40"/>
        <v>#N/A</v>
      </c>
      <c r="AL64" s="52" t="str">
        <f t="shared" si="40"/>
        <v/>
      </c>
    </row>
    <row r="65" spans="25:70" x14ac:dyDescent="0.45">
      <c r="Y65" s="52" t="str">
        <v>Positivity</v>
      </c>
      <c r="Z65" s="52" t="str">
        <v>Relationship</v>
      </c>
      <c r="AA65" s="52" t="e">
        <v>#N/A</v>
      </c>
      <c r="AB65" s="52" t="e">
        <f t="shared" si="32"/>
        <v>#N/A</v>
      </c>
      <c r="AC65" s="52" t="e">
        <f t="shared" si="33"/>
        <v>#N/A</v>
      </c>
      <c r="AD65" s="52" t="e">
        <f t="shared" si="39"/>
        <v>#N/A</v>
      </c>
      <c r="AE65" s="52" t="e">
        <f t="shared" si="34"/>
        <v>#N/A</v>
      </c>
      <c r="AF65" s="52" t="e">
        <f t="shared" si="35"/>
        <v>#N/A</v>
      </c>
      <c r="AG65" s="52" t="e">
        <f t="shared" si="36"/>
        <v>#N/A</v>
      </c>
      <c r="AH65" s="52" t="e">
        <f t="shared" si="37"/>
        <v>#N/A</v>
      </c>
      <c r="AI65" s="52" t="str">
        <f t="shared" si="40"/>
        <v/>
      </c>
      <c r="AJ65" s="52" t="str">
        <f t="shared" si="40"/>
        <v/>
      </c>
      <c r="AK65" s="52" t="e">
        <f t="shared" si="40"/>
        <v>#N/A</v>
      </c>
      <c r="AL65" s="52" t="str">
        <f t="shared" si="40"/>
        <v/>
      </c>
    </row>
    <row r="66" spans="25:70" x14ac:dyDescent="0.45">
      <c r="Y66" s="52" t="str">
        <v>Relator</v>
      </c>
      <c r="Z66" s="52" t="str">
        <v>Relationship</v>
      </c>
      <c r="AA66" s="52" t="e">
        <v>#N/A</v>
      </c>
      <c r="AB66" s="52" t="e">
        <f t="shared" si="32"/>
        <v>#N/A</v>
      </c>
      <c r="AC66" s="52" t="e">
        <f t="shared" si="33"/>
        <v>#N/A</v>
      </c>
      <c r="AD66" s="52" t="e">
        <f t="shared" si="39"/>
        <v>#N/A</v>
      </c>
      <c r="AE66" s="52" t="e">
        <f t="shared" si="34"/>
        <v>#N/A</v>
      </c>
      <c r="AF66" s="52" t="e">
        <f t="shared" si="35"/>
        <v>#N/A</v>
      </c>
      <c r="AG66" s="52" t="e">
        <f t="shared" si="36"/>
        <v>#N/A</v>
      </c>
      <c r="AH66" s="52" t="e">
        <f t="shared" si="37"/>
        <v>#N/A</v>
      </c>
      <c r="AI66" s="52" t="str">
        <f t="shared" si="40"/>
        <v/>
      </c>
      <c r="AJ66" s="52" t="str">
        <f t="shared" si="40"/>
        <v/>
      </c>
      <c r="AK66" s="52" t="e">
        <f t="shared" si="40"/>
        <v>#N/A</v>
      </c>
      <c r="AL66" s="52" t="str">
        <f t="shared" si="40"/>
        <v/>
      </c>
    </row>
    <row r="67" spans="25:70" x14ac:dyDescent="0.45">
      <c r="Y67" s="52" t="str">
        <v>Achiever</v>
      </c>
      <c r="Z67" s="52" t="str">
        <v>Executing</v>
      </c>
      <c r="AA67" s="52" t="e">
        <v>#N/A</v>
      </c>
      <c r="AB67" s="52" t="e">
        <f t="shared" si="32"/>
        <v>#N/A</v>
      </c>
      <c r="AC67" s="52" t="e">
        <f t="shared" si="33"/>
        <v>#N/A</v>
      </c>
      <c r="AD67" s="52" t="e">
        <f t="shared" si="39"/>
        <v>#N/A</v>
      </c>
      <c r="AE67" s="52" t="e">
        <f t="shared" si="34"/>
        <v>#N/A</v>
      </c>
      <c r="AF67" s="52" t="e">
        <f t="shared" si="35"/>
        <v>#N/A</v>
      </c>
      <c r="AG67" s="52" t="e">
        <f t="shared" si="36"/>
        <v>#N/A</v>
      </c>
      <c r="AH67" s="52" t="e">
        <f t="shared" si="37"/>
        <v>#N/A</v>
      </c>
      <c r="AI67" s="52" t="e">
        <f t="shared" si="40"/>
        <v>#N/A</v>
      </c>
      <c r="AJ67" s="52" t="str">
        <f t="shared" si="40"/>
        <v/>
      </c>
      <c r="AK67" s="52" t="str">
        <f t="shared" si="40"/>
        <v/>
      </c>
      <c r="AL67" s="52" t="str">
        <f t="shared" si="40"/>
        <v/>
      </c>
    </row>
    <row r="68" spans="25:70" x14ac:dyDescent="0.45">
      <c r="Y68" s="52" t="str">
        <v>Arranger</v>
      </c>
      <c r="Z68" s="52" t="str">
        <v>Executing</v>
      </c>
      <c r="AA68" s="52" t="e">
        <v>#N/A</v>
      </c>
      <c r="AB68" s="52" t="e">
        <f t="shared" si="32"/>
        <v>#N/A</v>
      </c>
      <c r="AC68" s="52" t="e">
        <f t="shared" si="33"/>
        <v>#N/A</v>
      </c>
      <c r="AD68" s="52" t="e">
        <f t="shared" si="39"/>
        <v>#N/A</v>
      </c>
      <c r="AE68" s="52" t="e">
        <f t="shared" si="34"/>
        <v>#N/A</v>
      </c>
      <c r="AF68" s="52" t="e">
        <f t="shared" si="35"/>
        <v>#N/A</v>
      </c>
      <c r="AG68" s="52" t="e">
        <f t="shared" si="36"/>
        <v>#N/A</v>
      </c>
      <c r="AH68" s="52" t="e">
        <f t="shared" si="37"/>
        <v>#N/A</v>
      </c>
      <c r="AI68" s="52" t="e">
        <f t="shared" si="40"/>
        <v>#N/A</v>
      </c>
      <c r="AJ68" s="52" t="str">
        <f t="shared" si="40"/>
        <v/>
      </c>
      <c r="AK68" s="52" t="str">
        <f t="shared" si="40"/>
        <v/>
      </c>
      <c r="AL68" s="52" t="str">
        <f t="shared" si="40"/>
        <v/>
      </c>
    </row>
    <row r="69" spans="25:70" x14ac:dyDescent="0.45">
      <c r="Y69" s="52" t="str">
        <v>Belief</v>
      </c>
      <c r="Z69" s="52" t="str">
        <v>Executing</v>
      </c>
      <c r="AA69" s="52" t="e">
        <v>#N/A</v>
      </c>
      <c r="AB69" s="52" t="e">
        <f t="shared" si="32"/>
        <v>#N/A</v>
      </c>
      <c r="AC69" s="52" t="e">
        <f t="shared" si="33"/>
        <v>#N/A</v>
      </c>
      <c r="AD69" s="52" t="e">
        <f t="shared" si="39"/>
        <v>#N/A</v>
      </c>
      <c r="AE69" s="52" t="e">
        <f t="shared" si="34"/>
        <v>#N/A</v>
      </c>
      <c r="AF69" s="52" t="e">
        <f t="shared" si="35"/>
        <v>#N/A</v>
      </c>
      <c r="AG69" s="52" t="e">
        <f t="shared" si="36"/>
        <v>#N/A</v>
      </c>
      <c r="AH69" s="52" t="e">
        <f t="shared" si="37"/>
        <v>#N/A</v>
      </c>
      <c r="AI69" s="52" t="e">
        <f t="shared" si="40"/>
        <v>#N/A</v>
      </c>
      <c r="AJ69" s="52" t="str">
        <f t="shared" si="40"/>
        <v/>
      </c>
      <c r="AK69" s="52" t="str">
        <f t="shared" si="40"/>
        <v/>
      </c>
      <c r="AL69" s="52" t="str">
        <f t="shared" si="40"/>
        <v/>
      </c>
    </row>
    <row r="70" spans="25:70" x14ac:dyDescent="0.45">
      <c r="Y70" s="52" t="str">
        <v>Consistency</v>
      </c>
      <c r="Z70" s="52" t="str">
        <v>Executing</v>
      </c>
      <c r="AA70" s="52" t="e">
        <v>#N/A</v>
      </c>
      <c r="AB70" s="52" t="e">
        <f t="shared" si="32"/>
        <v>#N/A</v>
      </c>
      <c r="AC70" s="52" t="e">
        <f t="shared" si="33"/>
        <v>#N/A</v>
      </c>
      <c r="AD70" s="52" t="e">
        <f t="shared" si="39"/>
        <v>#N/A</v>
      </c>
      <c r="AE70" s="52" t="e">
        <f t="shared" si="34"/>
        <v>#N/A</v>
      </c>
      <c r="AF70" s="52" t="e">
        <f t="shared" si="35"/>
        <v>#N/A</v>
      </c>
      <c r="AG70" s="52" t="e">
        <f t="shared" si="36"/>
        <v>#N/A</v>
      </c>
      <c r="AH70" s="52" t="e">
        <f t="shared" si="37"/>
        <v>#N/A</v>
      </c>
      <c r="AI70" s="52" t="e">
        <f t="shared" si="40"/>
        <v>#N/A</v>
      </c>
      <c r="AJ70" s="52" t="str">
        <f t="shared" si="40"/>
        <v/>
      </c>
      <c r="AK70" s="52" t="str">
        <f t="shared" si="40"/>
        <v/>
      </c>
      <c r="AL70" s="52" t="str">
        <f t="shared" si="40"/>
        <v/>
      </c>
    </row>
    <row r="71" spans="25:70" x14ac:dyDescent="0.45">
      <c r="Y71" s="52" t="str">
        <v>Deliberative</v>
      </c>
      <c r="Z71" s="52" t="str">
        <v>Executing</v>
      </c>
      <c r="AA71" s="52" t="e">
        <v>#N/A</v>
      </c>
      <c r="AB71" s="52" t="e">
        <f t="shared" si="32"/>
        <v>#N/A</v>
      </c>
      <c r="AC71" s="52" t="e">
        <f t="shared" si="33"/>
        <v>#N/A</v>
      </c>
      <c r="AD71" s="52" t="e">
        <f t="shared" si="39"/>
        <v>#N/A</v>
      </c>
      <c r="AE71" s="52" t="e">
        <f t="shared" si="34"/>
        <v>#N/A</v>
      </c>
      <c r="AF71" s="52" t="e">
        <f t="shared" si="35"/>
        <v>#N/A</v>
      </c>
      <c r="AG71" s="52" t="e">
        <f t="shared" si="36"/>
        <v>#N/A</v>
      </c>
      <c r="AH71" s="52" t="e">
        <f t="shared" si="37"/>
        <v>#N/A</v>
      </c>
      <c r="AI71" s="52" t="e">
        <f t="shared" si="40"/>
        <v>#N/A</v>
      </c>
      <c r="AJ71" s="52" t="str">
        <f t="shared" si="40"/>
        <v/>
      </c>
      <c r="AK71" s="52" t="str">
        <f t="shared" si="40"/>
        <v/>
      </c>
      <c r="AL71" s="52" t="str">
        <f t="shared" si="40"/>
        <v/>
      </c>
    </row>
    <row r="72" spans="25:70" x14ac:dyDescent="0.45">
      <c r="Y72" s="52" t="str">
        <v>Discipline</v>
      </c>
      <c r="Z72" s="52" t="str">
        <v>Executing</v>
      </c>
      <c r="AA72" s="52" t="e">
        <v>#N/A</v>
      </c>
      <c r="AB72" s="52" t="e">
        <f t="shared" si="32"/>
        <v>#N/A</v>
      </c>
      <c r="AC72" s="52" t="e">
        <f t="shared" si="33"/>
        <v>#N/A</v>
      </c>
      <c r="AD72" s="52" t="e">
        <f t="shared" si="39"/>
        <v>#N/A</v>
      </c>
      <c r="AE72" s="52" t="e">
        <f t="shared" si="34"/>
        <v>#N/A</v>
      </c>
      <c r="AF72" s="52" t="e">
        <f t="shared" si="35"/>
        <v>#N/A</v>
      </c>
      <c r="AG72" s="52" t="e">
        <f t="shared" si="36"/>
        <v>#N/A</v>
      </c>
      <c r="AH72" s="52" t="e">
        <f t="shared" si="37"/>
        <v>#N/A</v>
      </c>
      <c r="AI72" s="52" t="e">
        <f t="shared" si="40"/>
        <v>#N/A</v>
      </c>
      <c r="AJ72" s="52" t="str">
        <f t="shared" si="40"/>
        <v/>
      </c>
      <c r="AK72" s="52" t="str">
        <f t="shared" si="40"/>
        <v/>
      </c>
      <c r="AL72" s="52" t="str">
        <f t="shared" si="40"/>
        <v/>
      </c>
    </row>
    <row r="73" spans="25:70" x14ac:dyDescent="0.45">
      <c r="Y73" s="52" t="str">
        <v>Focus</v>
      </c>
      <c r="Z73" s="52" t="str">
        <v>Executing</v>
      </c>
      <c r="AA73" s="52" t="e">
        <v>#N/A</v>
      </c>
      <c r="AB73" s="52" t="e">
        <f t="shared" si="32"/>
        <v>#N/A</v>
      </c>
      <c r="AC73" s="52" t="e">
        <f t="shared" si="33"/>
        <v>#N/A</v>
      </c>
      <c r="AD73" s="52" t="e">
        <f t="shared" si="39"/>
        <v>#N/A</v>
      </c>
      <c r="AE73" s="52" t="e">
        <f t="shared" si="34"/>
        <v>#N/A</v>
      </c>
      <c r="AF73" s="52" t="e">
        <f t="shared" si="35"/>
        <v>#N/A</v>
      </c>
      <c r="AG73" s="52" t="e">
        <f t="shared" si="36"/>
        <v>#N/A</v>
      </c>
      <c r="AH73" s="52" t="e">
        <f t="shared" si="37"/>
        <v>#N/A</v>
      </c>
      <c r="AI73" s="52" t="e">
        <f t="shared" si="40"/>
        <v>#N/A</v>
      </c>
      <c r="AJ73" s="52" t="str">
        <f t="shared" si="40"/>
        <v/>
      </c>
      <c r="AK73" s="52" t="str">
        <f t="shared" si="40"/>
        <v/>
      </c>
      <c r="AL73" s="52" t="str">
        <f t="shared" si="40"/>
        <v/>
      </c>
    </row>
    <row r="74" spans="25:70" x14ac:dyDescent="0.45">
      <c r="Y74" s="52" t="str">
        <v>Responsibility</v>
      </c>
      <c r="Z74" s="52" t="str">
        <v>Executing</v>
      </c>
      <c r="AA74" s="52" t="e">
        <v>#N/A</v>
      </c>
      <c r="AB74" s="52" t="e">
        <f t="shared" si="32"/>
        <v>#N/A</v>
      </c>
      <c r="AC74" s="52" t="e">
        <f t="shared" si="33"/>
        <v>#N/A</v>
      </c>
      <c r="AD74" s="52" t="e">
        <f t="shared" si="39"/>
        <v>#N/A</v>
      </c>
      <c r="AE74" s="52" t="e">
        <f t="shared" si="34"/>
        <v>#N/A</v>
      </c>
      <c r="AF74" s="52" t="e">
        <f t="shared" si="35"/>
        <v>#N/A</v>
      </c>
      <c r="AG74" s="52" t="e">
        <f t="shared" si="36"/>
        <v>#N/A</v>
      </c>
      <c r="AH74" s="52" t="e">
        <f t="shared" si="37"/>
        <v>#N/A</v>
      </c>
      <c r="AI74" s="52" t="e">
        <f t="shared" si="40"/>
        <v>#N/A</v>
      </c>
      <c r="AJ74" s="52" t="str">
        <f t="shared" si="40"/>
        <v/>
      </c>
      <c r="AK74" s="52" t="str">
        <f t="shared" si="40"/>
        <v/>
      </c>
      <c r="AL74" s="52" t="str">
        <f t="shared" si="40"/>
        <v/>
      </c>
    </row>
    <row r="75" spans="25:70" x14ac:dyDescent="0.45">
      <c r="Y75" s="52" t="str">
        <v>Restorative</v>
      </c>
      <c r="Z75" s="52" t="str">
        <v>Executing</v>
      </c>
      <c r="AA75" s="52" t="e">
        <v>#N/A</v>
      </c>
      <c r="AB75" s="52" t="e">
        <f t="shared" si="32"/>
        <v>#N/A</v>
      </c>
      <c r="AC75" s="52" t="e">
        <f t="shared" si="33"/>
        <v>#N/A</v>
      </c>
      <c r="AD75" s="52" t="e">
        <f t="shared" si="39"/>
        <v>#N/A</v>
      </c>
      <c r="AE75" s="52" t="e">
        <f t="shared" si="34"/>
        <v>#N/A</v>
      </c>
      <c r="AF75" s="52" t="e">
        <f t="shared" si="35"/>
        <v>#N/A</v>
      </c>
      <c r="AG75" s="52" t="e">
        <f t="shared" si="36"/>
        <v>#N/A</v>
      </c>
      <c r="AH75" s="52" t="e">
        <f t="shared" si="37"/>
        <v>#N/A</v>
      </c>
      <c r="AI75" s="52" t="e">
        <f t="shared" si="40"/>
        <v>#N/A</v>
      </c>
      <c r="AJ75" s="52" t="str">
        <f t="shared" si="40"/>
        <v/>
      </c>
      <c r="AK75" s="52" t="str">
        <f t="shared" si="40"/>
        <v/>
      </c>
      <c r="AL75" s="52" t="str">
        <f t="shared" si="40"/>
        <v/>
      </c>
    </row>
    <row r="76" spans="25:70" x14ac:dyDescent="0.45">
      <c r="BR76" s="5" t="s">
        <v>737</v>
      </c>
    </row>
  </sheetData>
  <sheetProtection sheet="1" objects="1" scenarios="1"/>
  <sortState xmlns:xlrd2="http://schemas.microsoft.com/office/spreadsheetml/2017/richdata2" ref="Y46:AB79">
    <sortCondition descending="1" ref="Z45:Z79"/>
  </sortState>
  <mergeCells count="7">
    <mergeCell ref="O39:T44"/>
    <mergeCell ref="CI5:DI5"/>
    <mergeCell ref="A2:B6"/>
    <mergeCell ref="A1:T1"/>
    <mergeCell ref="O30:T30"/>
    <mergeCell ref="O31:T36"/>
    <mergeCell ref="O38:T38"/>
  </mergeCells>
  <dataValidations count="2">
    <dataValidation type="list" allowBlank="1" showInputMessage="1" showErrorMessage="1" sqref="D4:D5" xr:uid="{DF89CFA5-8572-44C8-A9A2-7BA2614D57B8}">
      <formula1>INDIRECT("Data_Table[Full Name Conc]")</formula1>
    </dataValidation>
    <dataValidation type="list" allowBlank="1" showInputMessage="1" showErrorMessage="1" sqref="D3" xr:uid="{C25DEFD3-9761-406E-886B-7E71396E557A}">
      <formula1>INDIRECT("Theme_Ranges[Theme Ranges]")</formula1>
    </dataValidation>
  </dataValidations>
  <pageMargins left="0.7" right="0.7" top="0.75" bottom="0.75" header="0.3" footer="0.3"/>
  <pageSetup paperSize="9" scale="50" orientation="landscape" horizontalDpi="300" verticalDpi="300" r:id="rId1"/>
  <headerFooter>
    <oddFooter>&amp;CGallup®, CliftonStrengths® and the 34 CliftonStrengths theme names are trademarks of Gallup, Inc. All rights reserved. This product includes Gallup trademarks and copyrighted material and is used herein pursuant to license.</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E2893B-EB62-404E-875F-8B1A7596C3CB}">
  <sheetPr>
    <tabColor theme="1"/>
  </sheetPr>
  <dimension ref="A1"/>
  <sheetViews>
    <sheetView workbookViewId="0">
      <selection activeCell="M43" sqref="M43"/>
    </sheetView>
  </sheetViews>
  <sheetFormatPr defaultRowHeight="17.399999999999999" x14ac:dyDescent="0.4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89C43-1F41-4269-AB51-27CD9FC7B021}">
  <sheetPr>
    <tabColor rgb="FF00B0F0"/>
  </sheetPr>
  <dimension ref="A1:J1"/>
  <sheetViews>
    <sheetView zoomScale="70" zoomScaleNormal="70" workbookViewId="0">
      <selection activeCell="E14" sqref="E14"/>
    </sheetView>
  </sheetViews>
  <sheetFormatPr defaultRowHeight="17.399999999999999" x14ac:dyDescent="0.45"/>
  <cols>
    <col min="1" max="1" width="16.81640625" bestFit="1" customWidth="1"/>
    <col min="2" max="2" width="23.1796875" bestFit="1" customWidth="1"/>
    <col min="3" max="3" width="12.7265625" bestFit="1" customWidth="1"/>
    <col min="4" max="5" width="12.90625" bestFit="1" customWidth="1"/>
    <col min="6" max="6" width="11" bestFit="1" customWidth="1"/>
    <col min="7" max="7" width="15.54296875" bestFit="1" customWidth="1"/>
    <col min="8" max="8" width="7.453125" bestFit="1" customWidth="1"/>
    <col min="9" max="9" width="16.54296875" bestFit="1" customWidth="1"/>
    <col min="10" max="10" width="9.1796875" bestFit="1" customWidth="1"/>
  </cols>
  <sheetData>
    <row r="1" spans="1:10" x14ac:dyDescent="0.45">
      <c r="A1" t="s">
        <v>98</v>
      </c>
      <c r="B1" t="s">
        <v>99</v>
      </c>
      <c r="C1" t="s">
        <v>38</v>
      </c>
      <c r="D1" t="s">
        <v>39</v>
      </c>
      <c r="E1" t="s">
        <v>0</v>
      </c>
      <c r="F1" t="s">
        <v>1</v>
      </c>
      <c r="G1" t="s">
        <v>2</v>
      </c>
      <c r="H1" t="s">
        <v>3</v>
      </c>
      <c r="I1" t="s">
        <v>100</v>
      </c>
      <c r="J1" t="s">
        <v>101</v>
      </c>
    </row>
  </sheetData>
  <phoneticPr fontId="4" type="noConversion"/>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A8C81-B8AA-4FDB-9FE1-038E4C3F8ADD}">
  <sheetPr>
    <tabColor rgb="FF00B0F0"/>
  </sheetPr>
  <dimension ref="A2:AO53"/>
  <sheetViews>
    <sheetView topLeftCell="B1" workbookViewId="0">
      <selection activeCell="D4" sqref="D4:AO19"/>
    </sheetView>
  </sheetViews>
  <sheetFormatPr defaultRowHeight="17.399999999999999" outlineLevelCol="1" x14ac:dyDescent="0.45"/>
  <cols>
    <col min="1" max="1" width="23.54296875" hidden="1" customWidth="1" outlineLevel="1"/>
    <col min="2" max="2" width="23.54296875" customWidth="1" collapsed="1"/>
    <col min="3" max="3" width="23.54296875" customWidth="1"/>
    <col min="4" max="4" width="20" customWidth="1"/>
    <col min="5" max="5" width="14.6328125" customWidth="1"/>
    <col min="6" max="6" width="32.26953125" customWidth="1"/>
    <col min="7" max="7" width="10.1796875" customWidth="1"/>
    <col min="8" max="8" width="14.1796875" customWidth="1"/>
    <col min="9" max="9" width="12" customWidth="1"/>
    <col min="10" max="10" width="13.81640625" customWidth="1"/>
    <col min="11" max="11" width="13.26953125" customWidth="1"/>
    <col min="12" max="12" width="10.54296875" customWidth="1"/>
    <col min="13" max="14" width="13.81640625" customWidth="1"/>
    <col min="15" max="15" width="12" customWidth="1"/>
    <col min="16" max="17" width="14.1796875" customWidth="1"/>
    <col min="18" max="19" width="13.81640625" customWidth="1"/>
    <col min="20" max="20" width="12" customWidth="1"/>
    <col min="21" max="21" width="14.1796875" customWidth="1"/>
    <col min="22" max="22" width="11" customWidth="1"/>
    <col min="23" max="24" width="14.1796875" customWidth="1"/>
    <col min="25" max="25" width="13.81640625" customWidth="1"/>
    <col min="26" max="26" width="14.1796875" customWidth="1"/>
    <col min="27" max="27" width="12.7265625" customWidth="1"/>
    <col min="28" max="28" width="11" customWidth="1"/>
    <col min="29" max="29" width="14.1796875" customWidth="1"/>
    <col min="30" max="30" width="11" customWidth="1"/>
    <col min="31" max="32" width="14.1796875" customWidth="1"/>
    <col min="33" max="34" width="13.26953125" customWidth="1"/>
    <col min="35" max="35" width="13.81640625" customWidth="1"/>
    <col min="36" max="36" width="12.7265625" customWidth="1"/>
    <col min="37" max="37" width="13.26953125" customWidth="1"/>
    <col min="38" max="39" width="11" customWidth="1"/>
    <col min="40" max="40" width="12.7265625" customWidth="1"/>
    <col min="41" max="41" width="13.26953125" customWidth="1"/>
  </cols>
  <sheetData>
    <row r="2" spans="1:41" x14ac:dyDescent="0.45">
      <c r="A2" s="115" t="s">
        <v>788</v>
      </c>
      <c r="B2" s="210" t="s">
        <v>40</v>
      </c>
      <c r="C2" s="210"/>
      <c r="D2" s="210" t="s">
        <v>45</v>
      </c>
      <c r="E2" s="210"/>
      <c r="F2" s="210"/>
      <c r="G2" s="210"/>
      <c r="H2" s="210"/>
      <c r="I2" s="210"/>
      <c r="J2" s="210"/>
      <c r="K2" s="210"/>
      <c r="L2" s="210"/>
      <c r="M2" s="210"/>
      <c r="N2" s="210"/>
      <c r="O2" s="210"/>
      <c r="P2" s="210"/>
      <c r="Q2" s="210"/>
      <c r="R2" s="210"/>
      <c r="S2" s="210"/>
      <c r="T2" s="210"/>
      <c r="U2" s="210"/>
      <c r="V2" s="210"/>
      <c r="W2" s="210"/>
      <c r="X2" s="210"/>
      <c r="Y2" s="210"/>
      <c r="Z2" s="210"/>
      <c r="AA2" s="210"/>
      <c r="AB2" s="210"/>
      <c r="AC2" s="210"/>
      <c r="AD2" s="210"/>
      <c r="AE2" s="210"/>
      <c r="AF2" s="210"/>
      <c r="AG2" s="210"/>
      <c r="AH2" s="210"/>
      <c r="AI2" s="210"/>
      <c r="AJ2" s="210"/>
      <c r="AK2" s="210"/>
      <c r="AL2" s="210"/>
      <c r="AM2" s="210"/>
      <c r="AN2" s="210"/>
      <c r="AO2" s="210"/>
    </row>
    <row r="3" spans="1:41" ht="18" thickBot="1" x14ac:dyDescent="0.5">
      <c r="A3" s="116" t="s">
        <v>98</v>
      </c>
      <c r="B3" s="3" t="s">
        <v>38</v>
      </c>
      <c r="C3" s="3" t="s">
        <v>39</v>
      </c>
      <c r="D3" s="2" t="s">
        <v>0</v>
      </c>
      <c r="E3" s="2" t="s">
        <v>1</v>
      </c>
      <c r="F3" s="2" t="s">
        <v>2</v>
      </c>
      <c r="G3" s="2" t="s">
        <v>3</v>
      </c>
      <c r="H3" s="2" t="s">
        <v>46</v>
      </c>
      <c r="I3" s="2" t="s">
        <v>47</v>
      </c>
      <c r="J3" s="2" t="s">
        <v>48</v>
      </c>
      <c r="K3" s="2" t="s">
        <v>49</v>
      </c>
      <c r="L3" s="2" t="s">
        <v>50</v>
      </c>
      <c r="M3" s="2" t="s">
        <v>51</v>
      </c>
      <c r="N3" s="2" t="s">
        <v>52</v>
      </c>
      <c r="O3" s="2" t="s">
        <v>53</v>
      </c>
      <c r="P3" s="2" t="s">
        <v>54</v>
      </c>
      <c r="Q3" s="2" t="s">
        <v>55</v>
      </c>
      <c r="R3" s="2" t="s">
        <v>56</v>
      </c>
      <c r="S3" s="2" t="s">
        <v>57</v>
      </c>
      <c r="T3" s="2" t="s">
        <v>58</v>
      </c>
      <c r="U3" s="2" t="s">
        <v>59</v>
      </c>
      <c r="V3" s="2" t="s">
        <v>60</v>
      </c>
      <c r="W3" s="2" t="s">
        <v>61</v>
      </c>
      <c r="X3" s="2" t="s">
        <v>62</v>
      </c>
      <c r="Y3" s="2" t="s">
        <v>63</v>
      </c>
      <c r="Z3" s="2" t="s">
        <v>64</v>
      </c>
      <c r="AA3" s="2" t="s">
        <v>65</v>
      </c>
      <c r="AB3" s="2" t="s">
        <v>66</v>
      </c>
      <c r="AC3" s="2" t="s">
        <v>67</v>
      </c>
      <c r="AD3" s="2" t="s">
        <v>68</v>
      </c>
      <c r="AE3" s="2" t="s">
        <v>69</v>
      </c>
      <c r="AF3" s="2" t="s">
        <v>70</v>
      </c>
      <c r="AG3" s="2" t="s">
        <v>71</v>
      </c>
      <c r="AH3" s="2" t="s">
        <v>72</v>
      </c>
      <c r="AI3" s="2" t="s">
        <v>73</v>
      </c>
      <c r="AJ3" s="2" t="s">
        <v>74</v>
      </c>
      <c r="AK3" s="2" t="s">
        <v>75</v>
      </c>
      <c r="AL3" s="2" t="s">
        <v>76</v>
      </c>
      <c r="AM3" s="2" t="s">
        <v>77</v>
      </c>
      <c r="AN3" s="2" t="s">
        <v>78</v>
      </c>
      <c r="AO3" s="2" t="s">
        <v>79</v>
      </c>
    </row>
    <row r="4" spans="1:41" x14ac:dyDescent="0.45">
      <c r="A4" s="1" t="str">
        <f>Data_Table[[#This Row],[First Name]]&amp;" "&amp;Data_Table[[#This Row],[Surname]]</f>
        <v xml:space="preserve"> </v>
      </c>
      <c r="B4" s="212"/>
      <c r="C4" s="212"/>
      <c r="D4" s="212"/>
      <c r="E4" s="212"/>
      <c r="F4" s="212"/>
      <c r="G4" s="212"/>
      <c r="H4" s="212"/>
      <c r="I4" s="212"/>
      <c r="J4" s="212"/>
      <c r="K4" s="212"/>
      <c r="L4" s="212"/>
      <c r="M4" s="212"/>
      <c r="N4" s="212"/>
      <c r="O4" s="212"/>
      <c r="P4" s="212"/>
      <c r="Q4" s="212"/>
      <c r="R4" s="212"/>
      <c r="S4" s="212"/>
      <c r="T4" s="212"/>
      <c r="U4" s="212"/>
      <c r="V4" s="212"/>
      <c r="W4" s="212"/>
      <c r="X4" s="212"/>
      <c r="Y4" s="212"/>
      <c r="Z4" s="212"/>
      <c r="AA4" s="212"/>
      <c r="AB4" s="212"/>
      <c r="AC4" s="212"/>
      <c r="AD4" s="212"/>
      <c r="AE4" s="212"/>
      <c r="AF4" s="212"/>
      <c r="AG4" s="212"/>
      <c r="AH4" s="212"/>
      <c r="AI4" s="212"/>
      <c r="AJ4" s="212"/>
      <c r="AK4" s="212"/>
      <c r="AL4" s="212"/>
      <c r="AM4" s="212"/>
      <c r="AN4" s="212"/>
      <c r="AO4" s="212"/>
    </row>
    <row r="5" spans="1:41" x14ac:dyDescent="0.45">
      <c r="A5" s="211" t="str">
        <f>Data_Table[[#This Row],[First Name]]&amp;" "&amp;Data_Table[[#This Row],[Surname]]</f>
        <v xml:space="preserve"> </v>
      </c>
      <c r="B5" s="212"/>
      <c r="C5" s="212"/>
      <c r="D5" s="212"/>
      <c r="E5" s="212"/>
      <c r="F5" s="212"/>
      <c r="G5" s="212"/>
      <c r="H5" s="212"/>
      <c r="I5" s="212"/>
      <c r="J5" s="212"/>
      <c r="K5" s="212"/>
      <c r="L5" s="212"/>
      <c r="M5" s="212"/>
      <c r="N5" s="212"/>
      <c r="O5" s="212"/>
      <c r="P5" s="212"/>
      <c r="Q5" s="212"/>
      <c r="R5" s="212"/>
      <c r="S5" s="212"/>
      <c r="T5" s="212"/>
      <c r="U5" s="212"/>
      <c r="V5" s="212"/>
      <c r="W5" s="212"/>
      <c r="X5" s="212"/>
      <c r="Y5" s="212"/>
      <c r="Z5" s="212"/>
      <c r="AA5" s="212"/>
      <c r="AB5" s="212"/>
      <c r="AC5" s="212"/>
      <c r="AD5" s="212"/>
      <c r="AE5" s="212"/>
      <c r="AF5" s="212"/>
      <c r="AG5" s="212"/>
      <c r="AH5" s="212"/>
      <c r="AI5" s="212"/>
      <c r="AJ5" s="212"/>
      <c r="AK5" s="212"/>
      <c r="AL5" s="212"/>
      <c r="AM5" s="212"/>
      <c r="AN5" s="212"/>
      <c r="AO5" s="212"/>
    </row>
    <row r="6" spans="1:41" x14ac:dyDescent="0.45">
      <c r="A6" s="211" t="str">
        <f>Data_Table[[#This Row],[First Name]]&amp;" "&amp;Data_Table[[#This Row],[Surname]]</f>
        <v xml:space="preserve"> </v>
      </c>
      <c r="B6" s="212"/>
      <c r="C6" s="212"/>
      <c r="D6" s="212"/>
      <c r="E6" s="212"/>
      <c r="F6" s="212"/>
      <c r="G6" s="212"/>
      <c r="H6" s="212"/>
      <c r="I6" s="212"/>
      <c r="J6" s="212"/>
      <c r="K6" s="212"/>
      <c r="L6" s="212"/>
      <c r="M6" s="212"/>
      <c r="N6" s="212"/>
      <c r="O6" s="212"/>
      <c r="P6" s="212"/>
      <c r="Q6" s="212"/>
      <c r="R6" s="212"/>
      <c r="S6" s="212"/>
      <c r="T6" s="212"/>
      <c r="U6" s="212"/>
      <c r="V6" s="212"/>
      <c r="W6" s="212"/>
      <c r="X6" s="212"/>
      <c r="Y6" s="212"/>
      <c r="Z6" s="212"/>
      <c r="AA6" s="212"/>
      <c r="AB6" s="212"/>
      <c r="AC6" s="212"/>
      <c r="AD6" s="212"/>
      <c r="AE6" s="212"/>
      <c r="AF6" s="212"/>
      <c r="AG6" s="212"/>
      <c r="AH6" s="212"/>
      <c r="AI6" s="212"/>
      <c r="AJ6" s="212"/>
      <c r="AK6" s="212"/>
      <c r="AL6" s="212"/>
      <c r="AM6" s="212"/>
      <c r="AN6" s="212"/>
      <c r="AO6" s="212"/>
    </row>
    <row r="7" spans="1:41" x14ac:dyDescent="0.45">
      <c r="A7" s="211" t="str">
        <f>Data_Table[[#This Row],[First Name]]&amp;" "&amp;Data_Table[[#This Row],[Surname]]</f>
        <v xml:space="preserve"> </v>
      </c>
      <c r="B7" s="212"/>
      <c r="C7" s="212"/>
      <c r="D7" s="212"/>
      <c r="E7" s="212"/>
      <c r="F7" s="212"/>
      <c r="G7" s="212"/>
      <c r="H7" s="212"/>
      <c r="I7" s="212"/>
      <c r="J7" s="212"/>
      <c r="K7" s="212"/>
      <c r="L7" s="212"/>
      <c r="M7" s="212"/>
      <c r="N7" s="212"/>
      <c r="O7" s="212"/>
      <c r="P7" s="212"/>
      <c r="Q7" s="212"/>
      <c r="R7" s="212"/>
      <c r="S7" s="212"/>
      <c r="T7" s="212"/>
      <c r="U7" s="212"/>
      <c r="V7" s="212"/>
      <c r="W7" s="212"/>
      <c r="X7" s="212"/>
      <c r="Y7" s="212"/>
      <c r="Z7" s="212"/>
      <c r="AA7" s="212"/>
      <c r="AB7" s="212"/>
      <c r="AC7" s="212"/>
      <c r="AD7" s="212"/>
      <c r="AE7" s="212"/>
      <c r="AF7" s="212"/>
      <c r="AG7" s="212"/>
      <c r="AH7" s="212"/>
      <c r="AI7" s="212"/>
      <c r="AJ7" s="212"/>
      <c r="AK7" s="212"/>
      <c r="AL7" s="212"/>
      <c r="AM7" s="212"/>
      <c r="AN7" s="212"/>
      <c r="AO7" s="212"/>
    </row>
    <row r="8" spans="1:41" x14ac:dyDescent="0.45">
      <c r="A8" s="211" t="str">
        <f>Data_Table[[#This Row],[First Name]]&amp;" "&amp;Data_Table[[#This Row],[Surname]]</f>
        <v xml:space="preserve"> </v>
      </c>
      <c r="B8" s="212"/>
      <c r="C8" s="212"/>
      <c r="D8" s="212"/>
      <c r="E8" s="212"/>
      <c r="F8" s="212"/>
      <c r="G8" s="212"/>
      <c r="H8" s="212"/>
      <c r="I8" s="212"/>
      <c r="J8" s="212"/>
      <c r="K8" s="212"/>
      <c r="L8" s="212"/>
      <c r="M8" s="212"/>
      <c r="N8" s="212"/>
      <c r="O8" s="212"/>
      <c r="P8" s="212"/>
      <c r="Q8" s="212"/>
      <c r="R8" s="212"/>
      <c r="S8" s="212"/>
      <c r="T8" s="212"/>
      <c r="U8" s="212"/>
      <c r="V8" s="212"/>
      <c r="W8" s="212"/>
      <c r="X8" s="212"/>
      <c r="Y8" s="212"/>
      <c r="Z8" s="212"/>
      <c r="AA8" s="212"/>
      <c r="AB8" s="212"/>
      <c r="AC8" s="212"/>
      <c r="AD8" s="212"/>
      <c r="AE8" s="212"/>
      <c r="AF8" s="212"/>
      <c r="AG8" s="212"/>
      <c r="AH8" s="212"/>
      <c r="AI8" s="212"/>
      <c r="AJ8" s="212"/>
      <c r="AK8" s="212"/>
      <c r="AL8" s="212"/>
      <c r="AM8" s="212"/>
      <c r="AN8" s="212"/>
      <c r="AO8" s="212"/>
    </row>
    <row r="9" spans="1:41" x14ac:dyDescent="0.45">
      <c r="A9" s="211" t="str">
        <f>Data_Table[[#This Row],[First Name]]&amp;" "&amp;Data_Table[[#This Row],[Surname]]</f>
        <v xml:space="preserve"> </v>
      </c>
      <c r="B9" s="212"/>
      <c r="C9" s="212"/>
      <c r="D9" s="212"/>
      <c r="E9" s="212"/>
      <c r="F9" s="212"/>
      <c r="G9" s="212"/>
      <c r="H9" s="212"/>
      <c r="I9" s="212"/>
      <c r="J9" s="212"/>
      <c r="K9" s="212"/>
      <c r="L9" s="212"/>
      <c r="M9" s="212"/>
      <c r="N9" s="212"/>
      <c r="O9" s="212"/>
      <c r="P9" s="212"/>
      <c r="Q9" s="212"/>
      <c r="R9" s="212"/>
      <c r="S9" s="212"/>
      <c r="T9" s="212"/>
      <c r="U9" s="212"/>
      <c r="V9" s="212"/>
      <c r="W9" s="212"/>
      <c r="X9" s="212"/>
      <c r="Y9" s="212"/>
      <c r="Z9" s="212"/>
      <c r="AA9" s="212"/>
      <c r="AB9" s="212"/>
      <c r="AC9" s="212"/>
      <c r="AD9" s="212"/>
      <c r="AE9" s="212"/>
      <c r="AF9" s="212"/>
      <c r="AG9" s="212"/>
      <c r="AH9" s="212"/>
      <c r="AI9" s="212"/>
      <c r="AJ9" s="212"/>
      <c r="AK9" s="212"/>
      <c r="AL9" s="212"/>
      <c r="AM9" s="212"/>
      <c r="AN9" s="212"/>
      <c r="AO9" s="212"/>
    </row>
    <row r="10" spans="1:41" x14ac:dyDescent="0.45">
      <c r="A10" s="211" t="str">
        <f>Data_Table[[#This Row],[First Name]]&amp;" "&amp;Data_Table[[#This Row],[Surname]]</f>
        <v xml:space="preserve"> </v>
      </c>
      <c r="B10" s="212"/>
      <c r="C10" s="212"/>
      <c r="D10" s="212"/>
      <c r="E10" s="212"/>
      <c r="F10" s="212"/>
      <c r="G10" s="212"/>
      <c r="H10" s="212"/>
      <c r="I10" s="212"/>
      <c r="J10" s="212"/>
      <c r="K10" s="212"/>
      <c r="L10" s="212"/>
      <c r="M10" s="212"/>
      <c r="N10" s="212"/>
      <c r="O10" s="212"/>
      <c r="P10" s="212"/>
      <c r="Q10" s="212"/>
      <c r="R10" s="212"/>
      <c r="S10" s="212"/>
      <c r="T10" s="212"/>
      <c r="U10" s="212"/>
      <c r="V10" s="212"/>
      <c r="W10" s="212"/>
      <c r="X10" s="212"/>
      <c r="Y10" s="212"/>
      <c r="Z10" s="212"/>
      <c r="AA10" s="212"/>
      <c r="AB10" s="212"/>
      <c r="AC10" s="212"/>
      <c r="AD10" s="212"/>
      <c r="AE10" s="212"/>
      <c r="AF10" s="212"/>
      <c r="AG10" s="212"/>
      <c r="AH10" s="212"/>
      <c r="AI10" s="212"/>
      <c r="AJ10" s="212"/>
      <c r="AK10" s="212"/>
      <c r="AL10" s="212"/>
      <c r="AM10" s="212"/>
      <c r="AN10" s="212"/>
      <c r="AO10" s="212"/>
    </row>
    <row r="11" spans="1:41" x14ac:dyDescent="0.45">
      <c r="A11" s="211" t="str">
        <f>Data_Table[[#This Row],[First Name]]&amp;" "&amp;Data_Table[[#This Row],[Surname]]</f>
        <v xml:space="preserve"> </v>
      </c>
      <c r="B11" s="212"/>
      <c r="C11" s="212"/>
      <c r="D11" s="212"/>
      <c r="E11" s="212"/>
      <c r="F11" s="212"/>
      <c r="G11" s="212"/>
      <c r="H11" s="212"/>
      <c r="I11" s="212"/>
      <c r="J11" s="212"/>
      <c r="K11" s="212"/>
      <c r="L11" s="212"/>
      <c r="M11" s="212"/>
      <c r="N11" s="212"/>
      <c r="O11" s="212"/>
      <c r="P11" s="212"/>
      <c r="Q11" s="212"/>
      <c r="R11" s="212"/>
      <c r="S11" s="212"/>
      <c r="T11" s="212"/>
      <c r="U11" s="212"/>
      <c r="V11" s="212"/>
      <c r="W11" s="212"/>
      <c r="X11" s="212"/>
      <c r="Y11" s="212"/>
      <c r="Z11" s="212"/>
      <c r="AA11" s="212"/>
      <c r="AB11" s="212"/>
      <c r="AC11" s="212"/>
      <c r="AD11" s="212"/>
      <c r="AE11" s="212"/>
      <c r="AF11" s="212"/>
      <c r="AG11" s="212"/>
      <c r="AH11" s="212"/>
      <c r="AI11" s="212"/>
      <c r="AJ11" s="212"/>
      <c r="AK11" s="212"/>
      <c r="AL11" s="212"/>
      <c r="AM11" s="212"/>
      <c r="AN11" s="212"/>
      <c r="AO11" s="212"/>
    </row>
    <row r="12" spans="1:41" x14ac:dyDescent="0.45">
      <c r="A12" s="211" t="str">
        <f>Data_Table[[#This Row],[First Name]]&amp;" "&amp;Data_Table[[#This Row],[Surname]]</f>
        <v xml:space="preserve"> </v>
      </c>
      <c r="B12" s="212"/>
      <c r="C12" s="212"/>
      <c r="D12" s="212"/>
      <c r="E12" s="212"/>
      <c r="F12" s="212"/>
      <c r="G12" s="212"/>
      <c r="H12" s="212"/>
      <c r="I12" s="212"/>
      <c r="J12" s="212"/>
      <c r="K12" s="212"/>
      <c r="L12" s="212"/>
      <c r="M12" s="212"/>
      <c r="N12" s="212"/>
      <c r="O12" s="212"/>
      <c r="P12" s="212"/>
      <c r="Q12" s="212"/>
      <c r="R12" s="212"/>
      <c r="S12" s="212"/>
      <c r="T12" s="212"/>
      <c r="U12" s="212"/>
      <c r="V12" s="212"/>
      <c r="W12" s="212"/>
      <c r="X12" s="212"/>
      <c r="Y12" s="212"/>
      <c r="Z12" s="212"/>
      <c r="AA12" s="212"/>
      <c r="AB12" s="212"/>
      <c r="AC12" s="212"/>
      <c r="AD12" s="212"/>
      <c r="AE12" s="212"/>
      <c r="AF12" s="212"/>
      <c r="AG12" s="212"/>
      <c r="AH12" s="212"/>
      <c r="AI12" s="212"/>
      <c r="AJ12" s="212"/>
      <c r="AK12" s="212"/>
      <c r="AL12" s="212"/>
      <c r="AM12" s="212"/>
      <c r="AN12" s="212"/>
      <c r="AO12" s="212"/>
    </row>
    <row r="13" spans="1:41" x14ac:dyDescent="0.45">
      <c r="A13" s="211" t="str">
        <f>Data_Table[[#This Row],[First Name]]&amp;" "&amp;Data_Table[[#This Row],[Surname]]</f>
        <v xml:space="preserve"> </v>
      </c>
      <c r="B13" s="212"/>
      <c r="C13" s="212"/>
      <c r="D13" s="212"/>
      <c r="E13" s="212"/>
      <c r="F13" s="212"/>
      <c r="G13" s="212"/>
      <c r="H13" s="212"/>
      <c r="I13" s="212"/>
      <c r="J13" s="212"/>
      <c r="K13" s="212"/>
      <c r="L13" s="212"/>
      <c r="M13" s="212"/>
      <c r="N13" s="212"/>
      <c r="O13" s="212"/>
      <c r="P13" s="212"/>
      <c r="Q13" s="212"/>
      <c r="R13" s="212"/>
      <c r="S13" s="212"/>
      <c r="T13" s="212"/>
      <c r="U13" s="212"/>
      <c r="V13" s="212"/>
      <c r="W13" s="212"/>
      <c r="X13" s="212"/>
      <c r="Y13" s="212"/>
      <c r="Z13" s="212"/>
      <c r="AA13" s="212"/>
      <c r="AB13" s="212"/>
      <c r="AC13" s="212"/>
      <c r="AD13" s="212"/>
      <c r="AE13" s="212"/>
      <c r="AF13" s="212"/>
      <c r="AG13" s="212"/>
      <c r="AH13" s="212"/>
      <c r="AI13" s="212"/>
      <c r="AJ13" s="212"/>
      <c r="AK13" s="212"/>
      <c r="AL13" s="212"/>
      <c r="AM13" s="212"/>
      <c r="AN13" s="212"/>
      <c r="AO13" s="212"/>
    </row>
    <row r="14" spans="1:41" x14ac:dyDescent="0.45">
      <c r="A14" s="211" t="str">
        <f>Data_Table[[#This Row],[First Name]]&amp;" "&amp;Data_Table[[#This Row],[Surname]]</f>
        <v xml:space="preserve"> </v>
      </c>
      <c r="B14" s="212"/>
      <c r="C14" s="212"/>
      <c r="D14" s="212"/>
      <c r="E14" s="212"/>
      <c r="F14" s="212"/>
      <c r="G14" s="212"/>
      <c r="H14" s="212"/>
      <c r="I14" s="212"/>
      <c r="J14" s="212"/>
      <c r="K14" s="212"/>
      <c r="L14" s="212"/>
      <c r="M14" s="212"/>
      <c r="N14" s="212"/>
      <c r="O14" s="212"/>
      <c r="P14" s="212"/>
      <c r="Q14" s="212"/>
      <c r="R14" s="212"/>
      <c r="S14" s="212"/>
      <c r="T14" s="212"/>
      <c r="U14" s="212"/>
      <c r="V14" s="212"/>
      <c r="W14" s="212"/>
      <c r="X14" s="212"/>
      <c r="Y14" s="212"/>
      <c r="Z14" s="212"/>
      <c r="AA14" s="212"/>
      <c r="AB14" s="212"/>
      <c r="AC14" s="212"/>
      <c r="AD14" s="212"/>
      <c r="AE14" s="212"/>
      <c r="AF14" s="212"/>
      <c r="AG14" s="212"/>
      <c r="AH14" s="212"/>
      <c r="AI14" s="212"/>
      <c r="AJ14" s="212"/>
      <c r="AK14" s="212"/>
      <c r="AL14" s="212"/>
      <c r="AM14" s="212"/>
      <c r="AN14" s="212"/>
      <c r="AO14" s="212"/>
    </row>
    <row r="15" spans="1:41" x14ac:dyDescent="0.45">
      <c r="A15" s="211" t="str">
        <f>Data_Table[[#This Row],[First Name]]&amp;" "&amp;Data_Table[[#This Row],[Surname]]</f>
        <v xml:space="preserve"> </v>
      </c>
      <c r="B15" s="212"/>
      <c r="C15" s="212"/>
      <c r="D15" s="212"/>
      <c r="E15" s="212"/>
      <c r="F15" s="212"/>
      <c r="G15" s="212"/>
      <c r="H15" s="212"/>
      <c r="I15" s="212"/>
      <c r="J15" s="212"/>
      <c r="K15" s="212"/>
      <c r="L15" s="212"/>
      <c r="M15" s="212"/>
      <c r="N15" s="212"/>
      <c r="O15" s="212"/>
      <c r="P15" s="212"/>
      <c r="Q15" s="212"/>
      <c r="R15" s="212"/>
      <c r="S15" s="212"/>
      <c r="T15" s="212"/>
      <c r="U15" s="212"/>
      <c r="V15" s="212"/>
      <c r="W15" s="212"/>
      <c r="X15" s="212"/>
      <c r="Y15" s="212"/>
      <c r="Z15" s="212"/>
      <c r="AA15" s="212"/>
      <c r="AB15" s="212"/>
      <c r="AC15" s="212"/>
      <c r="AD15" s="212"/>
      <c r="AE15" s="212"/>
      <c r="AF15" s="212"/>
      <c r="AG15" s="212"/>
      <c r="AH15" s="212"/>
      <c r="AI15" s="212"/>
      <c r="AJ15" s="212"/>
      <c r="AK15" s="212"/>
      <c r="AL15" s="212"/>
      <c r="AM15" s="212"/>
      <c r="AN15" s="212"/>
      <c r="AO15" s="212"/>
    </row>
    <row r="16" spans="1:41" x14ac:dyDescent="0.45">
      <c r="A16" s="211" t="str">
        <f>Data_Table[[#This Row],[First Name]]&amp;" "&amp;Data_Table[[#This Row],[Surname]]</f>
        <v xml:space="preserve"> </v>
      </c>
      <c r="B16" s="212"/>
      <c r="C16" s="212"/>
      <c r="D16" s="212"/>
      <c r="E16" s="212"/>
      <c r="F16" s="212"/>
      <c r="G16" s="212"/>
      <c r="H16" s="212"/>
      <c r="I16" s="212"/>
      <c r="J16" s="212"/>
      <c r="K16" s="212"/>
      <c r="L16" s="212"/>
      <c r="M16" s="212"/>
      <c r="N16" s="212"/>
      <c r="O16" s="212"/>
      <c r="P16" s="212"/>
      <c r="Q16" s="212"/>
      <c r="R16" s="212"/>
      <c r="S16" s="212"/>
      <c r="T16" s="212"/>
      <c r="U16" s="212"/>
      <c r="V16" s="212"/>
      <c r="W16" s="212"/>
      <c r="X16" s="212"/>
      <c r="Y16" s="212"/>
      <c r="Z16" s="212"/>
      <c r="AA16" s="212"/>
      <c r="AB16" s="212"/>
      <c r="AC16" s="212"/>
      <c r="AD16" s="212"/>
      <c r="AE16" s="212"/>
      <c r="AF16" s="212"/>
      <c r="AG16" s="212"/>
      <c r="AH16" s="212"/>
      <c r="AI16" s="212"/>
      <c r="AJ16" s="212"/>
      <c r="AK16" s="212"/>
      <c r="AL16" s="212"/>
      <c r="AM16" s="212"/>
      <c r="AN16" s="212"/>
      <c r="AO16" s="212"/>
    </row>
    <row r="17" spans="1:41" x14ac:dyDescent="0.45">
      <c r="A17" s="211" t="str">
        <f>Data_Table[[#This Row],[First Name]]&amp;" "&amp;Data_Table[[#This Row],[Surname]]</f>
        <v xml:space="preserve"> </v>
      </c>
      <c r="B17" s="212"/>
      <c r="C17" s="212"/>
      <c r="D17" s="212"/>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row>
    <row r="18" spans="1:41" x14ac:dyDescent="0.45">
      <c r="A18" s="211" t="str">
        <f>Data_Table[[#This Row],[First Name]]&amp;" "&amp;Data_Table[[#This Row],[Surname]]</f>
        <v xml:space="preserve"> </v>
      </c>
      <c r="B18" s="212"/>
      <c r="C18" s="212"/>
      <c r="D18" s="212"/>
      <c r="E18" s="212"/>
      <c r="F18" s="212"/>
      <c r="G18" s="212"/>
      <c r="H18" s="212"/>
      <c r="I18" s="212"/>
      <c r="J18" s="212"/>
      <c r="K18" s="212"/>
      <c r="L18" s="212"/>
      <c r="M18" s="212"/>
      <c r="N18" s="212"/>
      <c r="O18" s="212"/>
      <c r="P18" s="212"/>
      <c r="Q18" s="212"/>
      <c r="R18" s="212"/>
      <c r="S18" s="212"/>
      <c r="T18" s="212"/>
      <c r="U18" s="212"/>
      <c r="V18" s="212"/>
      <c r="W18" s="212"/>
      <c r="X18" s="212"/>
      <c r="Y18" s="212"/>
      <c r="Z18" s="212"/>
      <c r="AA18" s="212"/>
      <c r="AB18" s="212"/>
      <c r="AC18" s="212"/>
      <c r="AD18" s="212"/>
      <c r="AE18" s="212"/>
      <c r="AF18" s="212"/>
      <c r="AG18" s="212"/>
      <c r="AH18" s="212"/>
      <c r="AI18" s="212"/>
      <c r="AJ18" s="212"/>
      <c r="AK18" s="212"/>
      <c r="AL18" s="212"/>
      <c r="AM18" s="212"/>
      <c r="AN18" s="212"/>
      <c r="AO18" s="212"/>
    </row>
    <row r="19" spans="1:41" x14ac:dyDescent="0.45">
      <c r="A19" s="211" t="str">
        <f>Data_Table[[#This Row],[First Name]]&amp;" "&amp;Data_Table[[#This Row],[Surname]]</f>
        <v xml:space="preserve"> </v>
      </c>
      <c r="B19" s="212"/>
      <c r="C19" s="212"/>
      <c r="D19" s="212"/>
      <c r="E19" s="212"/>
      <c r="F19" s="212"/>
      <c r="G19" s="212"/>
      <c r="H19" s="212"/>
      <c r="I19" s="212"/>
      <c r="J19" s="212"/>
      <c r="K19" s="212"/>
      <c r="L19" s="212"/>
      <c r="M19" s="212"/>
      <c r="N19" s="212"/>
      <c r="O19" s="212"/>
      <c r="P19" s="212"/>
      <c r="Q19" s="212"/>
      <c r="R19" s="212"/>
      <c r="S19" s="212"/>
      <c r="T19" s="212"/>
      <c r="U19" s="212"/>
      <c r="V19" s="212"/>
      <c r="W19" s="212"/>
      <c r="X19" s="212"/>
      <c r="Y19" s="212"/>
      <c r="Z19" s="212"/>
      <c r="AA19" s="212"/>
      <c r="AB19" s="212"/>
      <c r="AC19" s="212"/>
      <c r="AD19" s="212"/>
      <c r="AE19" s="212"/>
      <c r="AF19" s="212"/>
      <c r="AG19" s="212"/>
      <c r="AH19" s="212"/>
      <c r="AI19" s="212"/>
      <c r="AJ19" s="212"/>
      <c r="AK19" s="212"/>
      <c r="AL19" s="212"/>
      <c r="AM19" s="212"/>
      <c r="AN19" s="212"/>
      <c r="AO19" s="212"/>
    </row>
    <row r="20" spans="1:41" x14ac:dyDescent="0.45">
      <c r="A20" s="211" t="str">
        <f>Data_Table[[#This Row],[First Name]]&amp;" "&amp;Data_Table[[#This Row],[Surname]]</f>
        <v xml:space="preserve"> </v>
      </c>
      <c r="B20" s="212"/>
      <c r="C20" s="212"/>
      <c r="D20" s="212"/>
      <c r="E20" s="212"/>
      <c r="F20" s="212"/>
      <c r="G20" s="212"/>
      <c r="H20" s="212"/>
      <c r="I20" s="212"/>
      <c r="J20" s="212"/>
      <c r="K20" s="212"/>
      <c r="L20" s="212"/>
      <c r="M20" s="212"/>
      <c r="N20" s="212"/>
      <c r="O20" s="212"/>
      <c r="P20" s="212"/>
      <c r="Q20" s="212"/>
      <c r="R20" s="212"/>
      <c r="S20" s="212"/>
      <c r="T20" s="212"/>
      <c r="U20" s="212"/>
      <c r="V20" s="212"/>
      <c r="W20" s="212"/>
      <c r="X20" s="212"/>
      <c r="Y20" s="212"/>
      <c r="Z20" s="212"/>
      <c r="AA20" s="212"/>
      <c r="AB20" s="212"/>
      <c r="AC20" s="212"/>
      <c r="AD20" s="212"/>
      <c r="AE20" s="212"/>
      <c r="AF20" s="212"/>
      <c r="AG20" s="212"/>
      <c r="AH20" s="212"/>
      <c r="AI20" s="212"/>
      <c r="AJ20" s="212"/>
      <c r="AK20" s="212"/>
      <c r="AL20" s="212"/>
      <c r="AM20" s="212"/>
      <c r="AN20" s="212"/>
      <c r="AO20" s="212"/>
    </row>
    <row r="21" spans="1:41" x14ac:dyDescent="0.45">
      <c r="A21" s="211" t="str">
        <f>Data_Table[[#This Row],[First Name]]&amp;" "&amp;Data_Table[[#This Row],[Surname]]</f>
        <v xml:space="preserve"> </v>
      </c>
      <c r="B21" s="212"/>
      <c r="C21" s="212"/>
      <c r="D21" s="212"/>
      <c r="E21" s="212"/>
      <c r="F21" s="212"/>
      <c r="G21" s="212"/>
      <c r="H21" s="212"/>
      <c r="I21" s="212"/>
      <c r="J21" s="212"/>
      <c r="K21" s="212"/>
      <c r="L21" s="212"/>
      <c r="M21" s="212"/>
      <c r="N21" s="212"/>
      <c r="O21" s="212"/>
      <c r="P21" s="212"/>
      <c r="Q21" s="212"/>
      <c r="R21" s="212"/>
      <c r="S21" s="212"/>
      <c r="T21" s="212"/>
      <c r="U21" s="212"/>
      <c r="V21" s="212"/>
      <c r="W21" s="212"/>
      <c r="X21" s="212"/>
      <c r="Y21" s="212"/>
      <c r="Z21" s="212"/>
      <c r="AA21" s="212"/>
      <c r="AB21" s="212"/>
      <c r="AC21" s="212"/>
      <c r="AD21" s="212"/>
      <c r="AE21" s="212"/>
      <c r="AF21" s="212"/>
      <c r="AG21" s="212"/>
      <c r="AH21" s="212"/>
      <c r="AI21" s="212"/>
      <c r="AJ21" s="212"/>
      <c r="AK21" s="212"/>
      <c r="AL21" s="212"/>
      <c r="AM21" s="212"/>
      <c r="AN21" s="212"/>
      <c r="AO21" s="212"/>
    </row>
    <row r="22" spans="1:41" x14ac:dyDescent="0.45">
      <c r="A22" s="211" t="str">
        <f>Data_Table[[#This Row],[First Name]]&amp;" "&amp;Data_Table[[#This Row],[Surname]]</f>
        <v xml:space="preserve"> </v>
      </c>
      <c r="B22" s="212"/>
      <c r="C22" s="212"/>
      <c r="D22" s="212"/>
      <c r="E22" s="212"/>
      <c r="F22" s="212"/>
      <c r="G22" s="212"/>
      <c r="H22" s="212"/>
      <c r="I22" s="212"/>
      <c r="J22" s="212"/>
      <c r="K22" s="212"/>
      <c r="L22" s="212"/>
      <c r="M22" s="212"/>
      <c r="N22" s="212"/>
      <c r="O22" s="212"/>
      <c r="P22" s="212"/>
      <c r="Q22" s="212"/>
      <c r="R22" s="212"/>
      <c r="S22" s="212"/>
      <c r="T22" s="212"/>
      <c r="U22" s="212"/>
      <c r="V22" s="212"/>
      <c r="W22" s="212"/>
      <c r="X22" s="212"/>
      <c r="Y22" s="212"/>
      <c r="Z22" s="212"/>
      <c r="AA22" s="212"/>
      <c r="AB22" s="212"/>
      <c r="AC22" s="212"/>
      <c r="AD22" s="212"/>
      <c r="AE22" s="212"/>
      <c r="AF22" s="212"/>
      <c r="AG22" s="212"/>
      <c r="AH22" s="212"/>
      <c r="AI22" s="212"/>
      <c r="AJ22" s="212"/>
      <c r="AK22" s="212"/>
      <c r="AL22" s="212"/>
      <c r="AM22" s="212"/>
      <c r="AN22" s="212"/>
      <c r="AO22" s="212"/>
    </row>
    <row r="23" spans="1:41" x14ac:dyDescent="0.45">
      <c r="A23" s="211" t="str">
        <f>Data_Table[[#This Row],[First Name]]&amp;" "&amp;Data_Table[[#This Row],[Surname]]</f>
        <v xml:space="preserve"> </v>
      </c>
      <c r="B23" s="212"/>
      <c r="C23" s="212"/>
      <c r="D23" s="212"/>
      <c r="E23" s="212"/>
      <c r="F23" s="212"/>
      <c r="G23" s="212"/>
      <c r="H23" s="212"/>
      <c r="I23" s="212"/>
      <c r="J23" s="212"/>
      <c r="K23" s="212"/>
      <c r="L23" s="212"/>
      <c r="M23" s="212"/>
      <c r="N23" s="212"/>
      <c r="O23" s="212"/>
      <c r="P23" s="212"/>
      <c r="Q23" s="212"/>
      <c r="R23" s="212"/>
      <c r="S23" s="212"/>
      <c r="T23" s="212"/>
      <c r="U23" s="212"/>
      <c r="V23" s="212"/>
      <c r="W23" s="212"/>
      <c r="X23" s="212"/>
      <c r="Y23" s="212"/>
      <c r="Z23" s="212"/>
      <c r="AA23" s="212"/>
      <c r="AB23" s="212"/>
      <c r="AC23" s="212"/>
      <c r="AD23" s="212"/>
      <c r="AE23" s="212"/>
      <c r="AF23" s="212"/>
      <c r="AG23" s="212"/>
      <c r="AH23" s="212"/>
      <c r="AI23" s="212"/>
      <c r="AJ23" s="212"/>
      <c r="AK23" s="212"/>
      <c r="AL23" s="212"/>
      <c r="AM23" s="212"/>
      <c r="AN23" s="212"/>
      <c r="AO23" s="212"/>
    </row>
    <row r="24" spans="1:41" x14ac:dyDescent="0.45">
      <c r="A24" s="211" t="str">
        <f>Data_Table[[#This Row],[First Name]]&amp;" "&amp;Data_Table[[#This Row],[Surname]]</f>
        <v xml:space="preserve"> </v>
      </c>
      <c r="B24" s="212"/>
      <c r="C24" s="212"/>
      <c r="D24" s="212"/>
      <c r="E24" s="212"/>
      <c r="F24" s="212"/>
      <c r="G24" s="212"/>
      <c r="H24" s="212"/>
      <c r="I24" s="212"/>
      <c r="J24" s="212"/>
      <c r="K24" s="212"/>
      <c r="L24" s="212"/>
      <c r="M24" s="212"/>
      <c r="N24" s="212"/>
      <c r="O24" s="212"/>
      <c r="P24" s="212"/>
      <c r="Q24" s="212"/>
      <c r="R24" s="212"/>
      <c r="S24" s="212"/>
      <c r="T24" s="212"/>
      <c r="U24" s="212"/>
      <c r="V24" s="212"/>
      <c r="W24" s="212"/>
      <c r="X24" s="212"/>
      <c r="Y24" s="212"/>
      <c r="Z24" s="212"/>
      <c r="AA24" s="212"/>
      <c r="AB24" s="212"/>
      <c r="AC24" s="212"/>
      <c r="AD24" s="212"/>
      <c r="AE24" s="212"/>
      <c r="AF24" s="212"/>
      <c r="AG24" s="212"/>
      <c r="AH24" s="212"/>
      <c r="AI24" s="212"/>
      <c r="AJ24" s="212"/>
      <c r="AK24" s="212"/>
      <c r="AL24" s="212"/>
      <c r="AM24" s="212"/>
      <c r="AN24" s="212"/>
      <c r="AO24" s="212"/>
    </row>
    <row r="25" spans="1:41" x14ac:dyDescent="0.45">
      <c r="A25" s="211" t="str">
        <f>Data_Table[[#This Row],[First Name]]&amp;" "&amp;Data_Table[[#This Row],[Surname]]</f>
        <v xml:space="preserve"> </v>
      </c>
      <c r="B25" s="212"/>
      <c r="C25" s="212"/>
      <c r="D25" s="212"/>
      <c r="E25" s="212"/>
      <c r="F25" s="212"/>
      <c r="G25" s="212"/>
      <c r="H25" s="212"/>
      <c r="I25" s="212"/>
      <c r="J25" s="212"/>
      <c r="K25" s="212"/>
      <c r="L25" s="212"/>
      <c r="M25" s="212"/>
      <c r="N25" s="212"/>
      <c r="O25" s="212"/>
      <c r="P25" s="212"/>
      <c r="Q25" s="212"/>
      <c r="R25" s="212"/>
      <c r="S25" s="212"/>
      <c r="T25" s="212"/>
      <c r="U25" s="212"/>
      <c r="V25" s="212"/>
      <c r="W25" s="212"/>
      <c r="X25" s="212"/>
      <c r="Y25" s="212"/>
      <c r="Z25" s="212"/>
      <c r="AA25" s="212"/>
      <c r="AB25" s="212"/>
      <c r="AC25" s="212"/>
      <c r="AD25" s="212"/>
      <c r="AE25" s="212"/>
      <c r="AF25" s="212"/>
      <c r="AG25" s="212"/>
      <c r="AH25" s="212"/>
      <c r="AI25" s="212"/>
      <c r="AJ25" s="212"/>
      <c r="AK25" s="212"/>
      <c r="AL25" s="212"/>
      <c r="AM25" s="212"/>
      <c r="AN25" s="212"/>
      <c r="AO25" s="212"/>
    </row>
    <row r="26" spans="1:41" x14ac:dyDescent="0.45">
      <c r="A26" s="211" t="str">
        <f>Data_Table[[#This Row],[First Name]]&amp;" "&amp;Data_Table[[#This Row],[Surname]]</f>
        <v xml:space="preserve"> </v>
      </c>
      <c r="B26" s="212"/>
      <c r="C26" s="212"/>
      <c r="D26" s="212"/>
      <c r="E26" s="212"/>
      <c r="F26" s="212"/>
      <c r="G26" s="212"/>
      <c r="H26" s="212"/>
      <c r="I26" s="212"/>
      <c r="J26" s="212"/>
      <c r="K26" s="212"/>
      <c r="L26" s="212"/>
      <c r="M26" s="212"/>
      <c r="N26" s="212"/>
      <c r="O26" s="212"/>
      <c r="P26" s="212"/>
      <c r="Q26" s="212"/>
      <c r="R26" s="212"/>
      <c r="S26" s="212"/>
      <c r="T26" s="212"/>
      <c r="U26" s="212"/>
      <c r="V26" s="212"/>
      <c r="W26" s="212"/>
      <c r="X26" s="212"/>
      <c r="Y26" s="212"/>
      <c r="Z26" s="212"/>
      <c r="AA26" s="212"/>
      <c r="AB26" s="212"/>
      <c r="AC26" s="212"/>
      <c r="AD26" s="212"/>
      <c r="AE26" s="212"/>
      <c r="AF26" s="212"/>
      <c r="AG26" s="212"/>
      <c r="AH26" s="212"/>
      <c r="AI26" s="212"/>
      <c r="AJ26" s="212"/>
      <c r="AK26" s="212"/>
      <c r="AL26" s="212"/>
      <c r="AM26" s="212"/>
      <c r="AN26" s="212"/>
      <c r="AO26" s="212"/>
    </row>
    <row r="27" spans="1:41" x14ac:dyDescent="0.45">
      <c r="A27" s="211" t="str">
        <f>Data_Table[[#This Row],[First Name]]&amp;" "&amp;Data_Table[[#This Row],[Surname]]</f>
        <v xml:space="preserve"> </v>
      </c>
      <c r="B27" s="212"/>
      <c r="C27" s="212"/>
      <c r="D27" s="212"/>
      <c r="E27" s="212"/>
      <c r="F27" s="212"/>
      <c r="G27" s="212"/>
      <c r="H27" s="212"/>
      <c r="I27" s="212"/>
      <c r="J27" s="212"/>
      <c r="K27" s="212"/>
      <c r="L27" s="212"/>
      <c r="M27" s="212"/>
      <c r="N27" s="212"/>
      <c r="O27" s="212"/>
      <c r="P27" s="212"/>
      <c r="Q27" s="212"/>
      <c r="R27" s="212"/>
      <c r="S27" s="212"/>
      <c r="T27" s="212"/>
      <c r="U27" s="212"/>
      <c r="V27" s="212"/>
      <c r="W27" s="212"/>
      <c r="X27" s="212"/>
      <c r="Y27" s="212"/>
      <c r="Z27" s="212"/>
      <c r="AA27" s="212"/>
      <c r="AB27" s="212"/>
      <c r="AC27" s="212"/>
      <c r="AD27" s="212"/>
      <c r="AE27" s="212"/>
      <c r="AF27" s="212"/>
      <c r="AG27" s="212"/>
      <c r="AH27" s="212"/>
      <c r="AI27" s="212"/>
      <c r="AJ27" s="212"/>
      <c r="AK27" s="212"/>
      <c r="AL27" s="212"/>
      <c r="AM27" s="212"/>
      <c r="AN27" s="212"/>
      <c r="AO27" s="212"/>
    </row>
    <row r="28" spans="1:41" x14ac:dyDescent="0.45">
      <c r="A28" s="211" t="str">
        <f>Data_Table[[#This Row],[First Name]]&amp;" "&amp;Data_Table[[#This Row],[Surname]]</f>
        <v xml:space="preserve"> </v>
      </c>
      <c r="B28" s="212"/>
      <c r="C28" s="212"/>
      <c r="D28" s="212"/>
      <c r="E28" s="212"/>
      <c r="F28" s="212"/>
      <c r="G28" s="212"/>
      <c r="H28" s="212"/>
      <c r="I28" s="212"/>
      <c r="J28" s="212"/>
      <c r="K28" s="212"/>
      <c r="L28" s="212"/>
      <c r="M28" s="212"/>
      <c r="N28" s="212"/>
      <c r="O28" s="212"/>
      <c r="P28" s="212"/>
      <c r="Q28" s="212"/>
      <c r="R28" s="212"/>
      <c r="S28" s="212"/>
      <c r="T28" s="212"/>
      <c r="U28" s="212"/>
      <c r="V28" s="212"/>
      <c r="W28" s="212"/>
      <c r="X28" s="212"/>
      <c r="Y28" s="212"/>
      <c r="Z28" s="212"/>
      <c r="AA28" s="212"/>
      <c r="AB28" s="212"/>
      <c r="AC28" s="212"/>
      <c r="AD28" s="212"/>
      <c r="AE28" s="212"/>
      <c r="AF28" s="212"/>
      <c r="AG28" s="212"/>
      <c r="AH28" s="212"/>
      <c r="AI28" s="212"/>
      <c r="AJ28" s="212"/>
      <c r="AK28" s="212"/>
      <c r="AL28" s="212"/>
      <c r="AM28" s="212"/>
      <c r="AN28" s="212"/>
      <c r="AO28" s="212"/>
    </row>
    <row r="29" spans="1:41" x14ac:dyDescent="0.45">
      <c r="A29" s="211" t="str">
        <f>Data_Table[[#This Row],[First Name]]&amp;" "&amp;Data_Table[[#This Row],[Surname]]</f>
        <v xml:space="preserve"> </v>
      </c>
      <c r="B29" s="212"/>
      <c r="C29" s="212"/>
      <c r="D29" s="212"/>
      <c r="E29" s="212"/>
      <c r="F29" s="212"/>
      <c r="G29" s="212"/>
      <c r="H29" s="212"/>
      <c r="I29" s="212"/>
      <c r="J29" s="212"/>
      <c r="K29" s="212"/>
      <c r="L29" s="212"/>
      <c r="M29" s="212"/>
      <c r="N29" s="212"/>
      <c r="O29" s="212"/>
      <c r="P29" s="212"/>
      <c r="Q29" s="212"/>
      <c r="R29" s="212"/>
      <c r="S29" s="212"/>
      <c r="T29" s="212"/>
      <c r="U29" s="212"/>
      <c r="V29" s="212"/>
      <c r="W29" s="212"/>
      <c r="X29" s="212"/>
      <c r="Y29" s="212"/>
      <c r="Z29" s="212"/>
      <c r="AA29" s="212"/>
      <c r="AB29" s="212"/>
      <c r="AC29" s="212"/>
      <c r="AD29" s="212"/>
      <c r="AE29" s="212"/>
      <c r="AF29" s="212"/>
      <c r="AG29" s="212"/>
      <c r="AH29" s="212"/>
      <c r="AI29" s="212"/>
      <c r="AJ29" s="212"/>
      <c r="AK29" s="212"/>
      <c r="AL29" s="212"/>
      <c r="AM29" s="212"/>
      <c r="AN29" s="212"/>
      <c r="AO29" s="212"/>
    </row>
    <row r="30" spans="1:41" x14ac:dyDescent="0.45">
      <c r="A30" s="211" t="str">
        <f>Data_Table[[#This Row],[First Name]]&amp;" "&amp;Data_Table[[#This Row],[Surname]]</f>
        <v xml:space="preserve"> </v>
      </c>
      <c r="B30" s="212"/>
      <c r="C30" s="212"/>
      <c r="D30" s="212"/>
      <c r="E30" s="212"/>
      <c r="F30" s="212"/>
      <c r="G30" s="212"/>
      <c r="H30" s="212"/>
      <c r="I30" s="212"/>
      <c r="J30" s="212"/>
      <c r="K30" s="212"/>
      <c r="L30" s="212"/>
      <c r="M30" s="212"/>
      <c r="N30" s="212"/>
      <c r="O30" s="212"/>
      <c r="P30" s="212"/>
      <c r="Q30" s="212"/>
      <c r="R30" s="212"/>
      <c r="S30" s="212"/>
      <c r="T30" s="212"/>
      <c r="U30" s="212"/>
      <c r="V30" s="212"/>
      <c r="W30" s="212"/>
      <c r="X30" s="212"/>
      <c r="Y30" s="212"/>
      <c r="Z30" s="212"/>
      <c r="AA30" s="212"/>
      <c r="AB30" s="212"/>
      <c r="AC30" s="212"/>
      <c r="AD30" s="212"/>
      <c r="AE30" s="212"/>
      <c r="AF30" s="212"/>
      <c r="AG30" s="212"/>
      <c r="AH30" s="212"/>
      <c r="AI30" s="212"/>
      <c r="AJ30" s="212"/>
      <c r="AK30" s="212"/>
      <c r="AL30" s="212"/>
      <c r="AM30" s="212"/>
      <c r="AN30" s="212"/>
      <c r="AO30" s="212"/>
    </row>
    <row r="31" spans="1:41" x14ac:dyDescent="0.45">
      <c r="A31" s="211" t="str">
        <f>Data_Table[[#This Row],[First Name]]&amp;" "&amp;Data_Table[[#This Row],[Surname]]</f>
        <v xml:space="preserve"> </v>
      </c>
      <c r="B31" s="212"/>
      <c r="C31" s="212"/>
      <c r="D31" s="212"/>
      <c r="E31" s="212"/>
      <c r="F31" s="212"/>
      <c r="G31" s="212"/>
      <c r="H31" s="212"/>
      <c r="I31" s="212"/>
      <c r="J31" s="212"/>
      <c r="K31" s="212"/>
      <c r="L31" s="212"/>
      <c r="M31" s="212"/>
      <c r="N31" s="212"/>
      <c r="O31" s="212"/>
      <c r="P31" s="212"/>
      <c r="Q31" s="212"/>
      <c r="R31" s="212"/>
      <c r="S31" s="212"/>
      <c r="T31" s="212"/>
      <c r="U31" s="212"/>
      <c r="V31" s="212"/>
      <c r="W31" s="212"/>
      <c r="X31" s="212"/>
      <c r="Y31" s="212"/>
      <c r="Z31" s="212"/>
      <c r="AA31" s="212"/>
      <c r="AB31" s="212"/>
      <c r="AC31" s="212"/>
      <c r="AD31" s="212"/>
      <c r="AE31" s="212"/>
      <c r="AF31" s="212"/>
      <c r="AG31" s="212"/>
      <c r="AH31" s="212"/>
      <c r="AI31" s="212"/>
      <c r="AJ31" s="212"/>
      <c r="AK31" s="212"/>
      <c r="AL31" s="212"/>
      <c r="AM31" s="212"/>
      <c r="AN31" s="212"/>
      <c r="AO31" s="212"/>
    </row>
    <row r="32" spans="1:41" x14ac:dyDescent="0.45">
      <c r="A32" s="211" t="str">
        <f>Data_Table[[#This Row],[First Name]]&amp;" "&amp;Data_Table[[#This Row],[Surname]]</f>
        <v xml:space="preserve"> </v>
      </c>
      <c r="B32" s="212"/>
      <c r="C32" s="212"/>
      <c r="D32" s="212"/>
      <c r="E32" s="212"/>
      <c r="F32" s="212"/>
      <c r="G32" s="212"/>
      <c r="H32" s="212"/>
      <c r="I32" s="212"/>
      <c r="J32" s="212"/>
      <c r="K32" s="212"/>
      <c r="L32" s="212"/>
      <c r="M32" s="212"/>
      <c r="N32" s="212"/>
      <c r="O32" s="212"/>
      <c r="P32" s="212"/>
      <c r="Q32" s="212"/>
      <c r="R32" s="212"/>
      <c r="S32" s="212"/>
      <c r="T32" s="212"/>
      <c r="U32" s="212"/>
      <c r="V32" s="212"/>
      <c r="W32" s="212"/>
      <c r="X32" s="212"/>
      <c r="Y32" s="212"/>
      <c r="Z32" s="212"/>
      <c r="AA32" s="212"/>
      <c r="AB32" s="212"/>
      <c r="AC32" s="212"/>
      <c r="AD32" s="212"/>
      <c r="AE32" s="212"/>
      <c r="AF32" s="212"/>
      <c r="AG32" s="212"/>
      <c r="AH32" s="212"/>
      <c r="AI32" s="212"/>
      <c r="AJ32" s="212"/>
      <c r="AK32" s="212"/>
      <c r="AL32" s="212"/>
      <c r="AM32" s="212"/>
      <c r="AN32" s="212"/>
      <c r="AO32" s="212"/>
    </row>
    <row r="33" spans="1:41" x14ac:dyDescent="0.45">
      <c r="A33" s="211" t="str">
        <f>Data_Table[[#This Row],[First Name]]&amp;" "&amp;Data_Table[[#This Row],[Surname]]</f>
        <v xml:space="preserve"> </v>
      </c>
      <c r="B33" s="212"/>
      <c r="C33" s="212"/>
      <c r="D33" s="212"/>
      <c r="E33" s="212"/>
      <c r="F33" s="212"/>
      <c r="G33" s="212"/>
      <c r="H33" s="212"/>
      <c r="I33" s="212"/>
      <c r="J33" s="212"/>
      <c r="K33" s="212"/>
      <c r="L33" s="212"/>
      <c r="M33" s="212"/>
      <c r="N33" s="212"/>
      <c r="O33" s="212"/>
      <c r="P33" s="212"/>
      <c r="Q33" s="212"/>
      <c r="R33" s="212"/>
      <c r="S33" s="212"/>
      <c r="T33" s="212"/>
      <c r="U33" s="212"/>
      <c r="V33" s="212"/>
      <c r="W33" s="212"/>
      <c r="X33" s="212"/>
      <c r="Y33" s="212"/>
      <c r="Z33" s="212"/>
      <c r="AA33" s="212"/>
      <c r="AB33" s="212"/>
      <c r="AC33" s="212"/>
      <c r="AD33" s="212"/>
      <c r="AE33" s="212"/>
      <c r="AF33" s="212"/>
      <c r="AG33" s="212"/>
      <c r="AH33" s="212"/>
      <c r="AI33" s="212"/>
      <c r="AJ33" s="212"/>
      <c r="AK33" s="212"/>
      <c r="AL33" s="212"/>
      <c r="AM33" s="212"/>
      <c r="AN33" s="212"/>
      <c r="AO33" s="212"/>
    </row>
    <row r="34" spans="1:41" x14ac:dyDescent="0.45">
      <c r="A34" s="211" t="str">
        <f>Data_Table[[#This Row],[First Name]]&amp;" "&amp;Data_Table[[#This Row],[Surname]]</f>
        <v xml:space="preserve"> </v>
      </c>
      <c r="B34" s="212"/>
      <c r="C34" s="212"/>
      <c r="D34" s="212"/>
      <c r="E34" s="212"/>
      <c r="F34" s="212"/>
      <c r="G34" s="212"/>
      <c r="H34" s="212"/>
      <c r="I34" s="212"/>
      <c r="J34" s="212"/>
      <c r="K34" s="212"/>
      <c r="L34" s="212"/>
      <c r="M34" s="212"/>
      <c r="N34" s="212"/>
      <c r="O34" s="212"/>
      <c r="P34" s="212"/>
      <c r="Q34" s="212"/>
      <c r="R34" s="212"/>
      <c r="S34" s="212"/>
      <c r="T34" s="212"/>
      <c r="U34" s="212"/>
      <c r="V34" s="212"/>
      <c r="W34" s="212"/>
      <c r="X34" s="212"/>
      <c r="Y34" s="212"/>
      <c r="Z34" s="212"/>
      <c r="AA34" s="212"/>
      <c r="AB34" s="212"/>
      <c r="AC34" s="212"/>
      <c r="AD34" s="212"/>
      <c r="AE34" s="212"/>
      <c r="AF34" s="212"/>
      <c r="AG34" s="212"/>
      <c r="AH34" s="212"/>
      <c r="AI34" s="212"/>
      <c r="AJ34" s="212"/>
      <c r="AK34" s="212"/>
      <c r="AL34" s="212"/>
      <c r="AM34" s="212"/>
      <c r="AN34" s="212"/>
      <c r="AO34" s="212"/>
    </row>
    <row r="35" spans="1:41" x14ac:dyDescent="0.45">
      <c r="A35" s="211" t="str">
        <f>Data_Table[[#This Row],[First Name]]&amp;" "&amp;Data_Table[[#This Row],[Surname]]</f>
        <v xml:space="preserve"> </v>
      </c>
      <c r="B35" s="212"/>
      <c r="C35" s="212"/>
      <c r="D35" s="212"/>
      <c r="E35" s="212"/>
      <c r="F35" s="212"/>
      <c r="G35" s="212"/>
      <c r="H35" s="212"/>
      <c r="I35" s="212"/>
      <c r="J35" s="212"/>
      <c r="K35" s="212"/>
      <c r="L35" s="212"/>
      <c r="M35" s="212"/>
      <c r="N35" s="212"/>
      <c r="O35" s="212"/>
      <c r="P35" s="212"/>
      <c r="Q35" s="212"/>
      <c r="R35" s="212"/>
      <c r="S35" s="212"/>
      <c r="T35" s="212"/>
      <c r="U35" s="212"/>
      <c r="V35" s="212"/>
      <c r="W35" s="212"/>
      <c r="X35" s="212"/>
      <c r="Y35" s="212"/>
      <c r="Z35" s="212"/>
      <c r="AA35" s="212"/>
      <c r="AB35" s="212"/>
      <c r="AC35" s="212"/>
      <c r="AD35" s="212"/>
      <c r="AE35" s="212"/>
      <c r="AF35" s="212"/>
      <c r="AG35" s="212"/>
      <c r="AH35" s="212"/>
      <c r="AI35" s="212"/>
      <c r="AJ35" s="212"/>
      <c r="AK35" s="212"/>
      <c r="AL35" s="212"/>
      <c r="AM35" s="212"/>
      <c r="AN35" s="212"/>
      <c r="AO35" s="212"/>
    </row>
    <row r="36" spans="1:41" x14ac:dyDescent="0.45">
      <c r="A36" s="211" t="str">
        <f>Data_Table[[#This Row],[First Name]]&amp;" "&amp;Data_Table[[#This Row],[Surname]]</f>
        <v xml:space="preserve"> </v>
      </c>
      <c r="B36" s="212"/>
      <c r="C36" s="212"/>
      <c r="D36" s="212"/>
      <c r="E36" s="212"/>
      <c r="F36" s="212"/>
      <c r="G36" s="212"/>
      <c r="H36" s="212"/>
      <c r="I36" s="212"/>
      <c r="J36" s="212"/>
      <c r="K36" s="212"/>
      <c r="L36" s="212"/>
      <c r="M36" s="212"/>
      <c r="N36" s="212"/>
      <c r="O36" s="212"/>
      <c r="P36" s="212"/>
      <c r="Q36" s="212"/>
      <c r="R36" s="212"/>
      <c r="S36" s="212"/>
      <c r="T36" s="212"/>
      <c r="U36" s="212"/>
      <c r="V36" s="212"/>
      <c r="W36" s="212"/>
      <c r="X36" s="212"/>
      <c r="Y36" s="212"/>
      <c r="Z36" s="212"/>
      <c r="AA36" s="212"/>
      <c r="AB36" s="212"/>
      <c r="AC36" s="212"/>
      <c r="AD36" s="212"/>
      <c r="AE36" s="212"/>
      <c r="AF36" s="212"/>
      <c r="AG36" s="212"/>
      <c r="AH36" s="212"/>
      <c r="AI36" s="212"/>
      <c r="AJ36" s="212"/>
      <c r="AK36" s="212"/>
      <c r="AL36" s="212"/>
      <c r="AM36" s="212"/>
      <c r="AN36" s="212"/>
      <c r="AO36" s="212"/>
    </row>
    <row r="37" spans="1:41" x14ac:dyDescent="0.45">
      <c r="A37" s="211" t="str">
        <f>Data_Table[[#This Row],[First Name]]&amp;" "&amp;Data_Table[[#This Row],[Surname]]</f>
        <v xml:space="preserve"> </v>
      </c>
      <c r="B37" s="212"/>
      <c r="C37" s="212"/>
      <c r="D37" s="212"/>
      <c r="E37" s="212"/>
      <c r="F37" s="212"/>
      <c r="G37" s="212"/>
      <c r="H37" s="212"/>
      <c r="I37" s="212"/>
      <c r="J37" s="212"/>
      <c r="K37" s="212"/>
      <c r="L37" s="212"/>
      <c r="M37" s="212"/>
      <c r="N37" s="212"/>
      <c r="O37" s="212"/>
      <c r="P37" s="212"/>
      <c r="Q37" s="212"/>
      <c r="R37" s="212"/>
      <c r="S37" s="212"/>
      <c r="T37" s="212"/>
      <c r="U37" s="212"/>
      <c r="V37" s="212"/>
      <c r="W37" s="212"/>
      <c r="X37" s="212"/>
      <c r="Y37" s="212"/>
      <c r="Z37" s="212"/>
      <c r="AA37" s="212"/>
      <c r="AB37" s="212"/>
      <c r="AC37" s="212"/>
      <c r="AD37" s="212"/>
      <c r="AE37" s="212"/>
      <c r="AF37" s="212"/>
      <c r="AG37" s="212"/>
      <c r="AH37" s="212"/>
      <c r="AI37" s="212"/>
      <c r="AJ37" s="212"/>
      <c r="AK37" s="212"/>
      <c r="AL37" s="212"/>
      <c r="AM37" s="212"/>
      <c r="AN37" s="212"/>
      <c r="AO37" s="212"/>
    </row>
    <row r="38" spans="1:41" x14ac:dyDescent="0.45">
      <c r="A38" s="211" t="str">
        <f>Data_Table[[#This Row],[First Name]]&amp;" "&amp;Data_Table[[#This Row],[Surname]]</f>
        <v xml:space="preserve"> </v>
      </c>
      <c r="B38" s="212"/>
      <c r="C38" s="212"/>
      <c r="D38" s="212"/>
      <c r="E38" s="212"/>
      <c r="F38" s="212"/>
      <c r="G38" s="212"/>
      <c r="H38" s="212"/>
      <c r="I38" s="212"/>
      <c r="J38" s="212"/>
      <c r="K38" s="212"/>
      <c r="L38" s="212"/>
      <c r="M38" s="212"/>
      <c r="N38" s="212"/>
      <c r="O38" s="212"/>
      <c r="P38" s="212"/>
      <c r="Q38" s="212"/>
      <c r="R38" s="212"/>
      <c r="S38" s="212"/>
      <c r="T38" s="212"/>
      <c r="U38" s="212"/>
      <c r="V38" s="212"/>
      <c r="W38" s="212"/>
      <c r="X38" s="212"/>
      <c r="Y38" s="212"/>
      <c r="Z38" s="212"/>
      <c r="AA38" s="212"/>
      <c r="AB38" s="212"/>
      <c r="AC38" s="212"/>
      <c r="AD38" s="212"/>
      <c r="AE38" s="212"/>
      <c r="AF38" s="212"/>
      <c r="AG38" s="212"/>
      <c r="AH38" s="212"/>
      <c r="AI38" s="212"/>
      <c r="AJ38" s="212"/>
      <c r="AK38" s="212"/>
      <c r="AL38" s="212"/>
      <c r="AM38" s="212"/>
      <c r="AN38" s="212"/>
      <c r="AO38" s="212"/>
    </row>
    <row r="39" spans="1:41" x14ac:dyDescent="0.45">
      <c r="A39" s="211" t="str">
        <f>Data_Table[[#This Row],[First Name]]&amp;" "&amp;Data_Table[[#This Row],[Surname]]</f>
        <v xml:space="preserve"> </v>
      </c>
      <c r="B39" s="212"/>
      <c r="C39" s="212"/>
      <c r="D39" s="212"/>
      <c r="E39" s="212"/>
      <c r="F39" s="212"/>
      <c r="G39" s="212"/>
      <c r="H39" s="212"/>
      <c r="I39" s="212"/>
      <c r="J39" s="212"/>
      <c r="K39" s="212"/>
      <c r="L39" s="212"/>
      <c r="M39" s="212"/>
      <c r="N39" s="212"/>
      <c r="O39" s="212"/>
      <c r="P39" s="212"/>
      <c r="Q39" s="212"/>
      <c r="R39" s="212"/>
      <c r="S39" s="212"/>
      <c r="T39" s="212"/>
      <c r="U39" s="212"/>
      <c r="V39" s="212"/>
      <c r="W39" s="212"/>
      <c r="X39" s="212"/>
      <c r="Y39" s="212"/>
      <c r="Z39" s="212"/>
      <c r="AA39" s="212"/>
      <c r="AB39" s="212"/>
      <c r="AC39" s="212"/>
      <c r="AD39" s="212"/>
      <c r="AE39" s="212"/>
      <c r="AF39" s="212"/>
      <c r="AG39" s="212"/>
      <c r="AH39" s="212"/>
      <c r="AI39" s="212"/>
      <c r="AJ39" s="212"/>
      <c r="AK39" s="212"/>
      <c r="AL39" s="212"/>
      <c r="AM39" s="212"/>
      <c r="AN39" s="212"/>
      <c r="AO39" s="212"/>
    </row>
    <row r="40" spans="1:41" x14ac:dyDescent="0.45">
      <c r="A40" s="211" t="str">
        <f>Data_Table[[#This Row],[First Name]]&amp;" "&amp;Data_Table[[#This Row],[Surname]]</f>
        <v xml:space="preserve"> </v>
      </c>
      <c r="B40" s="212"/>
      <c r="C40" s="212"/>
      <c r="D40" s="212"/>
      <c r="E40" s="212"/>
      <c r="F40" s="212"/>
      <c r="G40" s="212"/>
      <c r="H40" s="212"/>
      <c r="I40" s="212"/>
      <c r="J40" s="212"/>
      <c r="K40" s="212"/>
      <c r="L40" s="212"/>
      <c r="M40" s="212"/>
      <c r="N40" s="212"/>
      <c r="O40" s="212"/>
      <c r="P40" s="212"/>
      <c r="Q40" s="212"/>
      <c r="R40" s="212"/>
      <c r="S40" s="212"/>
      <c r="T40" s="212"/>
      <c r="U40" s="212"/>
      <c r="V40" s="212"/>
      <c r="W40" s="212"/>
      <c r="X40" s="212"/>
      <c r="Y40" s="212"/>
      <c r="Z40" s="212"/>
      <c r="AA40" s="212"/>
      <c r="AB40" s="212"/>
      <c r="AC40" s="212"/>
      <c r="AD40" s="212"/>
      <c r="AE40" s="212"/>
      <c r="AF40" s="212"/>
      <c r="AG40" s="212"/>
      <c r="AH40" s="212"/>
      <c r="AI40" s="212"/>
      <c r="AJ40" s="212"/>
      <c r="AK40" s="212"/>
      <c r="AL40" s="212"/>
      <c r="AM40" s="212"/>
      <c r="AN40" s="212"/>
      <c r="AO40" s="212"/>
    </row>
    <row r="41" spans="1:41" x14ac:dyDescent="0.45">
      <c r="A41" s="211" t="str">
        <f>Data_Table[[#This Row],[First Name]]&amp;" "&amp;Data_Table[[#This Row],[Surname]]</f>
        <v xml:space="preserve"> </v>
      </c>
      <c r="B41" s="212"/>
      <c r="C41" s="212"/>
      <c r="D41" s="212"/>
      <c r="E41" s="212"/>
      <c r="F41" s="212"/>
      <c r="G41" s="212"/>
      <c r="H41" s="212"/>
      <c r="I41" s="212"/>
      <c r="J41" s="212"/>
      <c r="K41" s="212"/>
      <c r="L41" s="212"/>
      <c r="M41" s="212"/>
      <c r="N41" s="212"/>
      <c r="O41" s="212"/>
      <c r="P41" s="212"/>
      <c r="Q41" s="212"/>
      <c r="R41" s="212"/>
      <c r="S41" s="212"/>
      <c r="T41" s="212"/>
      <c r="U41" s="212"/>
      <c r="V41" s="212"/>
      <c r="W41" s="212"/>
      <c r="X41" s="212"/>
      <c r="Y41" s="212"/>
      <c r="Z41" s="212"/>
      <c r="AA41" s="212"/>
      <c r="AB41" s="212"/>
      <c r="AC41" s="212"/>
      <c r="AD41" s="212"/>
      <c r="AE41" s="212"/>
      <c r="AF41" s="212"/>
      <c r="AG41" s="212"/>
      <c r="AH41" s="212"/>
      <c r="AI41" s="212"/>
      <c r="AJ41" s="212"/>
      <c r="AK41" s="212"/>
      <c r="AL41" s="212"/>
      <c r="AM41" s="212"/>
      <c r="AN41" s="212"/>
      <c r="AO41" s="212"/>
    </row>
    <row r="42" spans="1:41" x14ac:dyDescent="0.45">
      <c r="A42" s="211" t="str">
        <f>Data_Table[[#This Row],[First Name]]&amp;" "&amp;Data_Table[[#This Row],[Surname]]</f>
        <v xml:space="preserve"> </v>
      </c>
      <c r="B42" s="212"/>
      <c r="C42" s="212"/>
      <c r="D42" s="212"/>
      <c r="E42" s="212"/>
      <c r="F42" s="212"/>
      <c r="G42" s="212"/>
      <c r="H42" s="212"/>
      <c r="I42" s="212"/>
      <c r="J42" s="212"/>
      <c r="K42" s="212"/>
      <c r="L42" s="212"/>
      <c r="M42" s="212"/>
      <c r="N42" s="212"/>
      <c r="O42" s="212"/>
      <c r="P42" s="212"/>
      <c r="Q42" s="212"/>
      <c r="R42" s="212"/>
      <c r="S42" s="212"/>
      <c r="T42" s="212"/>
      <c r="U42" s="212"/>
      <c r="V42" s="212"/>
      <c r="W42" s="212"/>
      <c r="X42" s="212"/>
      <c r="Y42" s="212"/>
      <c r="Z42" s="212"/>
      <c r="AA42" s="212"/>
      <c r="AB42" s="212"/>
      <c r="AC42" s="212"/>
      <c r="AD42" s="212"/>
      <c r="AE42" s="212"/>
      <c r="AF42" s="212"/>
      <c r="AG42" s="212"/>
      <c r="AH42" s="212"/>
      <c r="AI42" s="212"/>
      <c r="AJ42" s="212"/>
      <c r="AK42" s="212"/>
      <c r="AL42" s="212"/>
      <c r="AM42" s="212"/>
      <c r="AN42" s="212"/>
      <c r="AO42" s="212"/>
    </row>
    <row r="43" spans="1:41" x14ac:dyDescent="0.45">
      <c r="A43" s="211" t="str">
        <f>Data_Table[[#This Row],[First Name]]&amp;" "&amp;Data_Table[[#This Row],[Surname]]</f>
        <v xml:space="preserve"> </v>
      </c>
      <c r="B43" s="212"/>
      <c r="C43" s="212"/>
      <c r="D43" s="212"/>
      <c r="E43" s="212"/>
      <c r="F43" s="212"/>
      <c r="G43" s="212"/>
      <c r="H43" s="212"/>
      <c r="I43" s="212"/>
      <c r="J43" s="212"/>
      <c r="K43" s="212"/>
      <c r="L43" s="212"/>
      <c r="M43" s="212"/>
      <c r="N43" s="212"/>
      <c r="O43" s="212"/>
      <c r="P43" s="212"/>
      <c r="Q43" s="212"/>
      <c r="R43" s="212"/>
      <c r="S43" s="212"/>
      <c r="T43" s="212"/>
      <c r="U43" s="212"/>
      <c r="V43" s="212"/>
      <c r="W43" s="212"/>
      <c r="X43" s="212"/>
      <c r="Y43" s="212"/>
      <c r="Z43" s="212"/>
      <c r="AA43" s="212"/>
      <c r="AB43" s="212"/>
      <c r="AC43" s="212"/>
      <c r="AD43" s="212"/>
      <c r="AE43" s="212"/>
      <c r="AF43" s="212"/>
      <c r="AG43" s="212"/>
      <c r="AH43" s="212"/>
      <c r="AI43" s="212"/>
      <c r="AJ43" s="212"/>
      <c r="AK43" s="212"/>
      <c r="AL43" s="212"/>
      <c r="AM43" s="212"/>
      <c r="AN43" s="212"/>
      <c r="AO43" s="212"/>
    </row>
    <row r="44" spans="1:41" x14ac:dyDescent="0.45">
      <c r="A44" s="211" t="str">
        <f>Data_Table[[#This Row],[First Name]]&amp;" "&amp;Data_Table[[#This Row],[Surname]]</f>
        <v xml:space="preserve"> </v>
      </c>
      <c r="B44" s="212"/>
      <c r="C44" s="212"/>
      <c r="D44" s="212"/>
      <c r="E44" s="212"/>
      <c r="F44" s="212"/>
      <c r="G44" s="212"/>
      <c r="H44" s="212"/>
      <c r="I44" s="212"/>
      <c r="J44" s="212"/>
      <c r="K44" s="212"/>
      <c r="L44" s="212"/>
      <c r="M44" s="212"/>
      <c r="N44" s="212"/>
      <c r="O44" s="212"/>
      <c r="P44" s="212"/>
      <c r="Q44" s="212"/>
      <c r="R44" s="212"/>
      <c r="S44" s="212"/>
      <c r="T44" s="212"/>
      <c r="U44" s="212"/>
      <c r="V44" s="212"/>
      <c r="W44" s="212"/>
      <c r="X44" s="212"/>
      <c r="Y44" s="212"/>
      <c r="Z44" s="212"/>
      <c r="AA44" s="212"/>
      <c r="AB44" s="212"/>
      <c r="AC44" s="212"/>
      <c r="AD44" s="212"/>
      <c r="AE44" s="212"/>
      <c r="AF44" s="212"/>
      <c r="AG44" s="212"/>
      <c r="AH44" s="212"/>
      <c r="AI44" s="212"/>
      <c r="AJ44" s="212"/>
      <c r="AK44" s="212"/>
      <c r="AL44" s="212"/>
      <c r="AM44" s="212"/>
      <c r="AN44" s="212"/>
      <c r="AO44" s="212"/>
    </row>
    <row r="45" spans="1:41" x14ac:dyDescent="0.45">
      <c r="A45" s="211" t="str">
        <f>Data_Table[[#This Row],[First Name]]&amp;" "&amp;Data_Table[[#This Row],[Surname]]</f>
        <v xml:space="preserve"> </v>
      </c>
      <c r="B45" s="212"/>
      <c r="C45" s="212"/>
      <c r="D45" s="212"/>
      <c r="E45" s="212"/>
      <c r="F45" s="212"/>
      <c r="G45" s="212"/>
      <c r="H45" s="212"/>
      <c r="I45" s="212"/>
      <c r="J45" s="212"/>
      <c r="K45" s="212"/>
      <c r="L45" s="212"/>
      <c r="M45" s="212"/>
      <c r="N45" s="212"/>
      <c r="O45" s="212"/>
      <c r="P45" s="212"/>
      <c r="Q45" s="212"/>
      <c r="R45" s="212"/>
      <c r="S45" s="212"/>
      <c r="T45" s="212"/>
      <c r="U45" s="212"/>
      <c r="V45" s="212"/>
      <c r="W45" s="212"/>
      <c r="X45" s="212"/>
      <c r="Y45" s="212"/>
      <c r="Z45" s="212"/>
      <c r="AA45" s="212"/>
      <c r="AB45" s="212"/>
      <c r="AC45" s="212"/>
      <c r="AD45" s="212"/>
      <c r="AE45" s="212"/>
      <c r="AF45" s="212"/>
      <c r="AG45" s="212"/>
      <c r="AH45" s="212"/>
      <c r="AI45" s="212"/>
      <c r="AJ45" s="212"/>
      <c r="AK45" s="212"/>
      <c r="AL45" s="212"/>
      <c r="AM45" s="212"/>
      <c r="AN45" s="212"/>
      <c r="AO45" s="212"/>
    </row>
    <row r="46" spans="1:41" x14ac:dyDescent="0.45">
      <c r="A46" s="211" t="str">
        <f>Data_Table[[#This Row],[First Name]]&amp;" "&amp;Data_Table[[#This Row],[Surname]]</f>
        <v xml:space="preserve"> </v>
      </c>
      <c r="B46" s="212"/>
      <c r="C46" s="212"/>
      <c r="D46" s="212"/>
      <c r="E46" s="212"/>
      <c r="F46" s="212"/>
      <c r="G46" s="212"/>
      <c r="H46" s="212"/>
      <c r="I46" s="212"/>
      <c r="J46" s="212"/>
      <c r="K46" s="212"/>
      <c r="L46" s="212"/>
      <c r="M46" s="212"/>
      <c r="N46" s="212"/>
      <c r="O46" s="212"/>
      <c r="P46" s="212"/>
      <c r="Q46" s="212"/>
      <c r="R46" s="212"/>
      <c r="S46" s="212"/>
      <c r="T46" s="212"/>
      <c r="U46" s="212"/>
      <c r="V46" s="212"/>
      <c r="W46" s="212"/>
      <c r="X46" s="212"/>
      <c r="Y46" s="212"/>
      <c r="Z46" s="212"/>
      <c r="AA46" s="212"/>
      <c r="AB46" s="212"/>
      <c r="AC46" s="212"/>
      <c r="AD46" s="212"/>
      <c r="AE46" s="212"/>
      <c r="AF46" s="212"/>
      <c r="AG46" s="212"/>
      <c r="AH46" s="212"/>
      <c r="AI46" s="212"/>
      <c r="AJ46" s="212"/>
      <c r="AK46" s="212"/>
      <c r="AL46" s="212"/>
      <c r="AM46" s="212"/>
      <c r="AN46" s="212"/>
      <c r="AO46" s="212"/>
    </row>
    <row r="47" spans="1:41" x14ac:dyDescent="0.45">
      <c r="A47" s="211" t="str">
        <f>Data_Table[[#This Row],[First Name]]&amp;" "&amp;Data_Table[[#This Row],[Surname]]</f>
        <v xml:space="preserve"> </v>
      </c>
      <c r="B47" s="212"/>
      <c r="C47" s="212"/>
      <c r="D47" s="212"/>
      <c r="E47" s="212"/>
      <c r="F47" s="212"/>
      <c r="G47" s="212"/>
      <c r="H47" s="212"/>
      <c r="I47" s="212"/>
      <c r="J47" s="212"/>
      <c r="K47" s="212"/>
      <c r="L47" s="212"/>
      <c r="M47" s="212"/>
      <c r="N47" s="212"/>
      <c r="O47" s="212"/>
      <c r="P47" s="212"/>
      <c r="Q47" s="212"/>
      <c r="R47" s="212"/>
      <c r="S47" s="212"/>
      <c r="T47" s="212"/>
      <c r="U47" s="212"/>
      <c r="V47" s="212"/>
      <c r="W47" s="212"/>
      <c r="X47" s="212"/>
      <c r="Y47" s="212"/>
      <c r="Z47" s="212"/>
      <c r="AA47" s="212"/>
      <c r="AB47" s="212"/>
      <c r="AC47" s="212"/>
      <c r="AD47" s="212"/>
      <c r="AE47" s="212"/>
      <c r="AF47" s="212"/>
      <c r="AG47" s="212"/>
      <c r="AH47" s="212"/>
      <c r="AI47" s="212"/>
      <c r="AJ47" s="212"/>
      <c r="AK47" s="212"/>
      <c r="AL47" s="212"/>
      <c r="AM47" s="212"/>
      <c r="AN47" s="212"/>
      <c r="AO47" s="212"/>
    </row>
    <row r="48" spans="1:41" x14ac:dyDescent="0.45">
      <c r="A48" s="211" t="str">
        <f>Data_Table[[#This Row],[First Name]]&amp;" "&amp;Data_Table[[#This Row],[Surname]]</f>
        <v xml:space="preserve"> </v>
      </c>
      <c r="B48" s="212"/>
      <c r="C48" s="212"/>
      <c r="D48" s="212"/>
      <c r="E48" s="212"/>
      <c r="F48" s="212"/>
      <c r="G48" s="212"/>
      <c r="H48" s="212"/>
      <c r="I48" s="212"/>
      <c r="J48" s="212"/>
      <c r="K48" s="212"/>
      <c r="L48" s="212"/>
      <c r="M48" s="212"/>
      <c r="N48" s="212"/>
      <c r="O48" s="212"/>
      <c r="P48" s="212"/>
      <c r="Q48" s="212"/>
      <c r="R48" s="212"/>
      <c r="S48" s="212"/>
      <c r="T48" s="212"/>
      <c r="U48" s="212"/>
      <c r="V48" s="212"/>
      <c r="W48" s="212"/>
      <c r="X48" s="212"/>
      <c r="Y48" s="212"/>
      <c r="Z48" s="212"/>
      <c r="AA48" s="212"/>
      <c r="AB48" s="212"/>
      <c r="AC48" s="212"/>
      <c r="AD48" s="212"/>
      <c r="AE48" s="212"/>
      <c r="AF48" s="212"/>
      <c r="AG48" s="212"/>
      <c r="AH48" s="212"/>
      <c r="AI48" s="212"/>
      <c r="AJ48" s="212"/>
      <c r="AK48" s="212"/>
      <c r="AL48" s="212"/>
      <c r="AM48" s="212"/>
      <c r="AN48" s="212"/>
      <c r="AO48" s="212"/>
    </row>
    <row r="49" spans="1:41" x14ac:dyDescent="0.45">
      <c r="A49" s="211" t="str">
        <f>Data_Table[[#This Row],[First Name]]&amp;" "&amp;Data_Table[[#This Row],[Surname]]</f>
        <v xml:space="preserve"> </v>
      </c>
      <c r="B49" s="212"/>
      <c r="C49" s="212"/>
      <c r="D49" s="212"/>
      <c r="E49" s="212"/>
      <c r="F49" s="212"/>
      <c r="G49" s="212"/>
      <c r="H49" s="212"/>
      <c r="I49" s="212"/>
      <c r="J49" s="212"/>
      <c r="K49" s="212"/>
      <c r="L49" s="212"/>
      <c r="M49" s="212"/>
      <c r="N49" s="212"/>
      <c r="O49" s="212"/>
      <c r="P49" s="212"/>
      <c r="Q49" s="212"/>
      <c r="R49" s="212"/>
      <c r="S49" s="212"/>
      <c r="T49" s="212"/>
      <c r="U49" s="212"/>
      <c r="V49" s="212"/>
      <c r="W49" s="212"/>
      <c r="X49" s="212"/>
      <c r="Y49" s="212"/>
      <c r="Z49" s="212"/>
      <c r="AA49" s="212"/>
      <c r="AB49" s="212"/>
      <c r="AC49" s="212"/>
      <c r="AD49" s="212"/>
      <c r="AE49" s="212"/>
      <c r="AF49" s="212"/>
      <c r="AG49" s="212"/>
      <c r="AH49" s="212"/>
      <c r="AI49" s="212"/>
      <c r="AJ49" s="212"/>
      <c r="AK49" s="212"/>
      <c r="AL49" s="212"/>
      <c r="AM49" s="212"/>
      <c r="AN49" s="212"/>
      <c r="AO49" s="212"/>
    </row>
    <row r="50" spans="1:41" x14ac:dyDescent="0.45">
      <c r="A50" s="211" t="str">
        <f>Data_Table[[#This Row],[First Name]]&amp;" "&amp;Data_Table[[#This Row],[Surname]]</f>
        <v xml:space="preserve"> </v>
      </c>
      <c r="B50" s="212"/>
      <c r="C50" s="212"/>
      <c r="D50" s="212"/>
      <c r="E50" s="212"/>
      <c r="F50" s="212"/>
      <c r="G50" s="212"/>
      <c r="H50" s="212"/>
      <c r="I50" s="212"/>
      <c r="J50" s="212"/>
      <c r="K50" s="212"/>
      <c r="L50" s="212"/>
      <c r="M50" s="212"/>
      <c r="N50" s="212"/>
      <c r="O50" s="212"/>
      <c r="P50" s="212"/>
      <c r="Q50" s="212"/>
      <c r="R50" s="212"/>
      <c r="S50" s="212"/>
      <c r="T50" s="212"/>
      <c r="U50" s="212"/>
      <c r="V50" s="212"/>
      <c r="W50" s="212"/>
      <c r="X50" s="212"/>
      <c r="Y50" s="212"/>
      <c r="Z50" s="212"/>
      <c r="AA50" s="212"/>
      <c r="AB50" s="212"/>
      <c r="AC50" s="212"/>
      <c r="AD50" s="212"/>
      <c r="AE50" s="212"/>
      <c r="AF50" s="212"/>
      <c r="AG50" s="212"/>
      <c r="AH50" s="212"/>
      <c r="AI50" s="212"/>
      <c r="AJ50" s="212"/>
      <c r="AK50" s="212"/>
      <c r="AL50" s="212"/>
      <c r="AM50" s="212"/>
      <c r="AN50" s="212"/>
      <c r="AO50" s="212"/>
    </row>
    <row r="51" spans="1:41" x14ac:dyDescent="0.45">
      <c r="A51" s="211" t="str">
        <f>Data_Table[[#This Row],[First Name]]&amp;" "&amp;Data_Table[[#This Row],[Surname]]</f>
        <v xml:space="preserve"> </v>
      </c>
      <c r="B51" s="212"/>
      <c r="C51" s="212"/>
      <c r="D51" s="212"/>
      <c r="E51" s="212"/>
      <c r="F51" s="212"/>
      <c r="G51" s="212"/>
      <c r="H51" s="212"/>
      <c r="I51" s="212"/>
      <c r="J51" s="212"/>
      <c r="K51" s="212"/>
      <c r="L51" s="212"/>
      <c r="M51" s="212"/>
      <c r="N51" s="212"/>
      <c r="O51" s="212"/>
      <c r="P51" s="212"/>
      <c r="Q51" s="212"/>
      <c r="R51" s="212"/>
      <c r="S51" s="212"/>
      <c r="T51" s="212"/>
      <c r="U51" s="212"/>
      <c r="V51" s="212"/>
      <c r="W51" s="212"/>
      <c r="X51" s="212"/>
      <c r="Y51" s="212"/>
      <c r="Z51" s="212"/>
      <c r="AA51" s="212"/>
      <c r="AB51" s="212"/>
      <c r="AC51" s="212"/>
      <c r="AD51" s="212"/>
      <c r="AE51" s="212"/>
      <c r="AF51" s="212"/>
      <c r="AG51" s="212"/>
      <c r="AH51" s="212"/>
      <c r="AI51" s="212"/>
      <c r="AJ51" s="212"/>
      <c r="AK51" s="212"/>
      <c r="AL51" s="212"/>
      <c r="AM51" s="212"/>
      <c r="AN51" s="212"/>
      <c r="AO51" s="212"/>
    </row>
    <row r="52" spans="1:41" x14ac:dyDescent="0.45">
      <c r="A52" s="211" t="str">
        <f>Data_Table[[#This Row],[First Name]]&amp;" "&amp;Data_Table[[#This Row],[Surname]]</f>
        <v xml:space="preserve"> </v>
      </c>
      <c r="B52" s="212"/>
      <c r="C52" s="212"/>
      <c r="D52" s="212"/>
      <c r="E52" s="212"/>
      <c r="F52" s="212"/>
      <c r="G52" s="212"/>
      <c r="H52" s="212"/>
      <c r="I52" s="212"/>
      <c r="J52" s="212"/>
      <c r="K52" s="212"/>
      <c r="L52" s="212"/>
      <c r="M52" s="212"/>
      <c r="N52" s="212"/>
      <c r="O52" s="212"/>
      <c r="P52" s="212"/>
      <c r="Q52" s="212"/>
      <c r="R52" s="212"/>
      <c r="S52" s="212"/>
      <c r="T52" s="212"/>
      <c r="U52" s="212"/>
      <c r="V52" s="212"/>
      <c r="W52" s="212"/>
      <c r="X52" s="212"/>
      <c r="Y52" s="212"/>
      <c r="Z52" s="212"/>
      <c r="AA52" s="212"/>
      <c r="AB52" s="212"/>
      <c r="AC52" s="212"/>
      <c r="AD52" s="212"/>
      <c r="AE52" s="212"/>
      <c r="AF52" s="212"/>
      <c r="AG52" s="212"/>
      <c r="AH52" s="212"/>
      <c r="AI52" s="212"/>
      <c r="AJ52" s="212"/>
      <c r="AK52" s="212"/>
      <c r="AL52" s="212"/>
      <c r="AM52" s="212"/>
      <c r="AN52" s="212"/>
      <c r="AO52" s="212"/>
    </row>
    <row r="53" spans="1:41" x14ac:dyDescent="0.45">
      <c r="A53" s="211" t="str">
        <f>Data_Table[[#This Row],[First Name]]&amp;" "&amp;Data_Table[[#This Row],[Surname]]</f>
        <v xml:space="preserve"> </v>
      </c>
      <c r="B53" s="212"/>
      <c r="C53" s="212"/>
      <c r="D53" s="212"/>
      <c r="E53" s="212"/>
      <c r="F53" s="212"/>
      <c r="G53" s="212"/>
      <c r="H53" s="212"/>
      <c r="I53" s="212"/>
      <c r="J53" s="212"/>
      <c r="K53" s="212"/>
      <c r="L53" s="212"/>
      <c r="M53" s="212"/>
      <c r="N53" s="212"/>
      <c r="O53" s="212"/>
      <c r="P53" s="212"/>
      <c r="Q53" s="212"/>
      <c r="R53" s="212"/>
      <c r="S53" s="212"/>
      <c r="T53" s="212"/>
      <c r="U53" s="212"/>
      <c r="V53" s="212"/>
      <c r="W53" s="212"/>
      <c r="X53" s="212"/>
      <c r="Y53" s="212"/>
      <c r="Z53" s="212"/>
      <c r="AA53" s="212"/>
      <c r="AB53" s="212"/>
      <c r="AC53" s="212"/>
      <c r="AD53" s="212"/>
      <c r="AE53" s="212"/>
      <c r="AF53" s="212"/>
      <c r="AG53" s="212"/>
      <c r="AH53" s="212"/>
      <c r="AI53" s="212"/>
      <c r="AJ53" s="212"/>
      <c r="AK53" s="212"/>
      <c r="AL53" s="212"/>
      <c r="AM53" s="212"/>
      <c r="AN53" s="212"/>
      <c r="AO53" s="212"/>
    </row>
  </sheetData>
  <sheetProtection sheet="1" objects="1" scenarios="1"/>
  <mergeCells count="2">
    <mergeCell ref="B2:C2"/>
    <mergeCell ref="D2:AO2"/>
  </mergeCells>
  <phoneticPr fontId="4" type="noConversion"/>
  <dataValidations disablePrompts="1" count="2">
    <dataValidation type="list" allowBlank="1" showInputMessage="1" showErrorMessage="1" sqref="B4:B53" xr:uid="{D7A6005E-4DE7-4EAF-B5A5-B24596B412DC}">
      <formula1>INDIRECT("Identifier_1_Options[Identifier 1]")</formula1>
    </dataValidation>
    <dataValidation type="list" allowBlank="1" showInputMessage="1" showErrorMessage="1" sqref="C4:C53" xr:uid="{5628FC63-A42B-42CB-8D01-CDA47AAF4D13}">
      <formula1>INDIRECT("Indentifier_2_Options[Identifier 2]")</formula1>
    </dataValidation>
  </dataValidations>
  <pageMargins left="0.7" right="0.7" top="0.75" bottom="0.75" header="0.3" footer="0.3"/>
  <pageSetup paperSize="9" orientation="portrait" horizontalDpi="300" verticalDpi="300"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E4C2C-8F19-4F96-A477-22B13BC3DABA}">
  <sheetPr>
    <tabColor theme="1"/>
  </sheetPr>
  <dimension ref="A1"/>
  <sheetViews>
    <sheetView workbookViewId="0"/>
  </sheetViews>
  <sheetFormatPr defaultRowHeight="17.399999999999999" x14ac:dyDescent="0.4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CF6BB-02C2-4BAB-92FD-46FD38A8B9D8}">
  <sheetPr>
    <tabColor theme="0" tint="-0.499984740745262"/>
  </sheetPr>
  <dimension ref="B3:P8"/>
  <sheetViews>
    <sheetView zoomScale="73" workbookViewId="0">
      <selection activeCell="N3" sqref="N3"/>
    </sheetView>
  </sheetViews>
  <sheetFormatPr defaultRowHeight="17.399999999999999" x14ac:dyDescent="0.45"/>
  <cols>
    <col min="2" max="2" width="13.54296875" customWidth="1"/>
    <col min="3" max="3" width="12.1796875" customWidth="1"/>
    <col min="4" max="4" width="36.26953125" customWidth="1"/>
    <col min="5" max="5" width="62.81640625" customWidth="1"/>
    <col min="6" max="8" width="54.54296875" customWidth="1"/>
    <col min="10" max="10" width="15.453125" customWidth="1"/>
    <col min="11" max="11" width="12.54296875" customWidth="1"/>
    <col min="12" max="12" width="12.453125" customWidth="1"/>
    <col min="14" max="14" width="16.6328125" customWidth="1"/>
    <col min="16" max="16" width="11.453125" customWidth="1"/>
  </cols>
  <sheetData>
    <row r="3" spans="2:16" x14ac:dyDescent="0.45">
      <c r="B3" t="s">
        <v>80</v>
      </c>
      <c r="C3" t="s">
        <v>81</v>
      </c>
      <c r="D3" t="s">
        <v>82</v>
      </c>
      <c r="E3" t="s">
        <v>83</v>
      </c>
      <c r="F3" t="s">
        <v>84</v>
      </c>
      <c r="G3" t="s">
        <v>771</v>
      </c>
      <c r="H3" t="s">
        <v>772</v>
      </c>
      <c r="J3" t="s">
        <v>102</v>
      </c>
      <c r="K3" t="s">
        <v>103</v>
      </c>
      <c r="L3" t="s">
        <v>108</v>
      </c>
      <c r="N3" t="s">
        <v>38</v>
      </c>
      <c r="P3" t="s">
        <v>39</v>
      </c>
    </row>
    <row r="4" spans="2:16" ht="121.8" x14ac:dyDescent="0.45">
      <c r="B4" s="4" t="s">
        <v>41</v>
      </c>
      <c r="C4" s="4" t="s">
        <v>41</v>
      </c>
      <c r="D4" s="4" t="s">
        <v>85</v>
      </c>
      <c r="E4" s="4" t="s">
        <v>86</v>
      </c>
      <c r="F4" s="4" t="s">
        <v>87</v>
      </c>
      <c r="G4" s="4" t="s">
        <v>740</v>
      </c>
      <c r="H4" s="4" t="s">
        <v>773</v>
      </c>
      <c r="J4" t="s">
        <v>104</v>
      </c>
      <c r="K4">
        <v>1</v>
      </c>
      <c r="L4">
        <v>5</v>
      </c>
      <c r="N4" t="s">
        <v>759</v>
      </c>
      <c r="P4" t="s">
        <v>117</v>
      </c>
    </row>
    <row r="5" spans="2:16" ht="121.8" x14ac:dyDescent="0.45">
      <c r="B5" s="4" t="s">
        <v>43</v>
      </c>
      <c r="C5" s="4" t="s">
        <v>43</v>
      </c>
      <c r="D5" s="4" t="s">
        <v>88</v>
      </c>
      <c r="E5" s="4" t="s">
        <v>89</v>
      </c>
      <c r="F5" s="4" t="s">
        <v>90</v>
      </c>
      <c r="G5" s="4" t="s">
        <v>741</v>
      </c>
      <c r="H5" s="4" t="s">
        <v>774</v>
      </c>
      <c r="J5" t="s">
        <v>105</v>
      </c>
      <c r="K5">
        <v>1</v>
      </c>
      <c r="L5">
        <v>10</v>
      </c>
      <c r="N5" t="s">
        <v>760</v>
      </c>
      <c r="P5" t="s">
        <v>116</v>
      </c>
    </row>
    <row r="6" spans="2:16" ht="121.8" x14ac:dyDescent="0.45">
      <c r="B6" s="4" t="s">
        <v>91</v>
      </c>
      <c r="C6" s="4" t="s">
        <v>44</v>
      </c>
      <c r="D6" s="4" t="s">
        <v>92</v>
      </c>
      <c r="E6" s="4" t="s">
        <v>93</v>
      </c>
      <c r="F6" s="4" t="s">
        <v>94</v>
      </c>
      <c r="G6" s="4" t="s">
        <v>742</v>
      </c>
      <c r="H6" s="4" t="s">
        <v>775</v>
      </c>
      <c r="J6" t="s">
        <v>106</v>
      </c>
      <c r="K6">
        <v>11</v>
      </c>
      <c r="L6">
        <v>29</v>
      </c>
      <c r="N6" t="s">
        <v>761</v>
      </c>
      <c r="P6" t="s">
        <v>115</v>
      </c>
    </row>
    <row r="7" spans="2:16" ht="121.8" x14ac:dyDescent="0.45">
      <c r="B7" s="4" t="s">
        <v>29</v>
      </c>
      <c r="C7" s="4" t="s">
        <v>42</v>
      </c>
      <c r="D7" s="4" t="s">
        <v>95</v>
      </c>
      <c r="E7" s="4" t="s">
        <v>96</v>
      </c>
      <c r="F7" s="4" t="s">
        <v>97</v>
      </c>
      <c r="G7" s="4" t="s">
        <v>743</v>
      </c>
      <c r="H7" s="4" t="s">
        <v>776</v>
      </c>
      <c r="J7" t="s">
        <v>107</v>
      </c>
      <c r="K7">
        <v>30</v>
      </c>
      <c r="L7">
        <v>34</v>
      </c>
      <c r="N7" t="s">
        <v>762</v>
      </c>
      <c r="P7" t="s">
        <v>118</v>
      </c>
    </row>
    <row r="8" spans="2:16" x14ac:dyDescent="0.45">
      <c r="J8" t="s">
        <v>109</v>
      </c>
      <c r="K8">
        <v>1</v>
      </c>
      <c r="L8">
        <v>34</v>
      </c>
      <c r="P8" t="s">
        <v>753</v>
      </c>
    </row>
  </sheetData>
  <pageMargins left="0.7" right="0.7" top="0.75" bottom="0.75" header="0.3" footer="0.3"/>
  <tableParts count="4">
    <tablePart r:id="rId1"/>
    <tablePart r:id="rId2"/>
    <tablePart r:id="rId3"/>
    <tablePart r:id="rId4"/>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10C1D-E091-4FE2-B00D-BE320B1DEB0E}">
  <sheetPr>
    <tabColor theme="0" tint="-0.499984740745262"/>
  </sheetPr>
  <dimension ref="B3:V37"/>
  <sheetViews>
    <sheetView topLeftCell="I3" zoomScale="85" zoomScaleNormal="85" workbookViewId="0">
      <selection activeCell="D14" sqref="D14"/>
    </sheetView>
  </sheetViews>
  <sheetFormatPr defaultRowHeight="17.399999999999999" x14ac:dyDescent="0.45"/>
  <cols>
    <col min="1" max="1" width="3.36328125" customWidth="1"/>
    <col min="2" max="2" width="14.54296875" bestFit="1" customWidth="1"/>
    <col min="3" max="3" width="10.7265625" bestFit="1" customWidth="1"/>
    <col min="4" max="4" width="128" bestFit="1" customWidth="1"/>
    <col min="5" max="5" width="190" bestFit="1" customWidth="1"/>
    <col min="6" max="6" width="14" bestFit="1" customWidth="1"/>
    <col min="7" max="7" width="90.26953125" bestFit="1" customWidth="1"/>
    <col min="8" max="8" width="70.36328125" bestFit="1" customWidth="1"/>
    <col min="9" max="9" width="50" bestFit="1" customWidth="1"/>
    <col min="10" max="10" width="54.6328125" bestFit="1" customWidth="1"/>
    <col min="11" max="11" width="76.08984375" bestFit="1" customWidth="1"/>
    <col min="12" max="12" width="51.81640625" bestFit="1" customWidth="1"/>
    <col min="13" max="13" width="46.90625" bestFit="1" customWidth="1"/>
    <col min="14" max="14" width="69.81640625" bestFit="1" customWidth="1"/>
    <col min="15" max="15" width="49.54296875" bestFit="1" customWidth="1"/>
    <col min="16" max="16" width="131.26953125" bestFit="1" customWidth="1"/>
    <col min="17" max="17" width="175.08984375" bestFit="1" customWidth="1"/>
    <col min="18" max="18" width="132.6328125" bestFit="1" customWidth="1"/>
    <col min="19" max="19" width="222" bestFit="1" customWidth="1"/>
    <col min="20" max="20" width="230.7265625" bestFit="1" customWidth="1"/>
    <col min="21" max="21" width="255.6328125" bestFit="1" customWidth="1"/>
    <col min="22" max="22" width="190" bestFit="1" customWidth="1"/>
  </cols>
  <sheetData>
    <row r="3" spans="2:22" ht="34.799999999999997" x14ac:dyDescent="0.45">
      <c r="B3" t="s">
        <v>119</v>
      </c>
      <c r="C3" t="s">
        <v>80</v>
      </c>
      <c r="D3" t="s">
        <v>120</v>
      </c>
      <c r="E3" t="s">
        <v>121</v>
      </c>
      <c r="F3" t="s">
        <v>122</v>
      </c>
      <c r="G3" t="s">
        <v>123</v>
      </c>
      <c r="H3" t="s">
        <v>124</v>
      </c>
      <c r="I3" t="s">
        <v>125</v>
      </c>
      <c r="J3" t="s">
        <v>126</v>
      </c>
      <c r="K3" t="s">
        <v>127</v>
      </c>
      <c r="L3" t="s">
        <v>128</v>
      </c>
      <c r="M3" t="s">
        <v>129</v>
      </c>
      <c r="N3" t="s">
        <v>130</v>
      </c>
      <c r="O3" t="s">
        <v>131</v>
      </c>
      <c r="P3" t="s">
        <v>132</v>
      </c>
      <c r="Q3" t="s">
        <v>133</v>
      </c>
      <c r="R3" t="s">
        <v>134</v>
      </c>
      <c r="S3" t="s">
        <v>715</v>
      </c>
      <c r="T3" s="4" t="s">
        <v>716</v>
      </c>
      <c r="U3" t="s">
        <v>135</v>
      </c>
      <c r="V3" t="s">
        <v>136</v>
      </c>
    </row>
    <row r="4" spans="2:22" x14ac:dyDescent="0.45">
      <c r="B4" t="s">
        <v>23</v>
      </c>
      <c r="C4" t="s">
        <v>41</v>
      </c>
      <c r="D4" t="s">
        <v>137</v>
      </c>
      <c r="E4" t="s">
        <v>138</v>
      </c>
      <c r="F4" t="s">
        <v>23</v>
      </c>
      <c r="G4" t="s">
        <v>139</v>
      </c>
      <c r="H4" t="s">
        <v>140</v>
      </c>
      <c r="I4" t="s">
        <v>141</v>
      </c>
      <c r="J4" t="s">
        <v>142</v>
      </c>
      <c r="K4" t="s">
        <v>143</v>
      </c>
      <c r="L4" t="s">
        <v>144</v>
      </c>
      <c r="M4" t="s">
        <v>145</v>
      </c>
      <c r="N4" t="s">
        <v>146</v>
      </c>
      <c r="O4" t="s">
        <v>147</v>
      </c>
      <c r="P4" t="s">
        <v>148</v>
      </c>
      <c r="Q4" t="s">
        <v>149</v>
      </c>
      <c r="R4" t="s">
        <v>150</v>
      </c>
      <c r="S4" t="s">
        <v>151</v>
      </c>
      <c r="T4" t="s">
        <v>152</v>
      </c>
      <c r="U4" t="s">
        <v>153</v>
      </c>
      <c r="V4" t="s">
        <v>138</v>
      </c>
    </row>
    <row r="5" spans="2:22" x14ac:dyDescent="0.45">
      <c r="B5" t="s">
        <v>11</v>
      </c>
      <c r="C5" t="s">
        <v>43</v>
      </c>
      <c r="D5" t="s">
        <v>154</v>
      </c>
      <c r="E5" t="s">
        <v>155</v>
      </c>
      <c r="F5" t="s">
        <v>11</v>
      </c>
      <c r="G5" t="s">
        <v>156</v>
      </c>
      <c r="H5" t="s">
        <v>157</v>
      </c>
      <c r="I5" t="s">
        <v>158</v>
      </c>
      <c r="J5" t="s">
        <v>159</v>
      </c>
      <c r="K5" t="s">
        <v>160</v>
      </c>
      <c r="L5" t="s">
        <v>161</v>
      </c>
      <c r="M5" t="s">
        <v>162</v>
      </c>
      <c r="N5" t="s">
        <v>163</v>
      </c>
      <c r="O5" t="s">
        <v>164</v>
      </c>
      <c r="P5" t="s">
        <v>165</v>
      </c>
      <c r="Q5" t="s">
        <v>166</v>
      </c>
      <c r="R5" t="s">
        <v>167</v>
      </c>
      <c r="S5" t="s">
        <v>168</v>
      </c>
      <c r="T5" t="s">
        <v>169</v>
      </c>
      <c r="U5" t="s">
        <v>170</v>
      </c>
      <c r="V5" t="s">
        <v>155</v>
      </c>
    </row>
    <row r="6" spans="2:22" x14ac:dyDescent="0.45">
      <c r="B6" t="s">
        <v>31</v>
      </c>
      <c r="C6" t="s">
        <v>91</v>
      </c>
      <c r="D6" t="s">
        <v>171</v>
      </c>
      <c r="E6" t="s">
        <v>172</v>
      </c>
      <c r="F6" t="s">
        <v>31</v>
      </c>
      <c r="G6" t="s">
        <v>173</v>
      </c>
      <c r="H6" t="s">
        <v>174</v>
      </c>
      <c r="I6" t="s">
        <v>175</v>
      </c>
      <c r="J6" t="s">
        <v>176</v>
      </c>
      <c r="K6" t="s">
        <v>177</v>
      </c>
      <c r="L6" t="s">
        <v>178</v>
      </c>
      <c r="M6" t="s">
        <v>179</v>
      </c>
      <c r="N6" t="s">
        <v>180</v>
      </c>
      <c r="O6" t="s">
        <v>181</v>
      </c>
      <c r="P6" t="s">
        <v>182</v>
      </c>
      <c r="Q6" t="s">
        <v>183</v>
      </c>
      <c r="R6" t="s">
        <v>184</v>
      </c>
      <c r="S6" t="s">
        <v>185</v>
      </c>
      <c r="T6" t="s">
        <v>186</v>
      </c>
      <c r="U6" t="s">
        <v>187</v>
      </c>
      <c r="V6" t="s">
        <v>172</v>
      </c>
    </row>
    <row r="7" spans="2:22" x14ac:dyDescent="0.45">
      <c r="B7" t="s">
        <v>20</v>
      </c>
      <c r="C7" t="s">
        <v>29</v>
      </c>
      <c r="D7" t="s">
        <v>188</v>
      </c>
      <c r="E7" t="s">
        <v>189</v>
      </c>
      <c r="F7" t="s">
        <v>20</v>
      </c>
      <c r="G7" t="s">
        <v>190</v>
      </c>
      <c r="H7" t="s">
        <v>191</v>
      </c>
      <c r="I7" t="s">
        <v>192</v>
      </c>
      <c r="J7" t="s">
        <v>193</v>
      </c>
      <c r="K7" t="s">
        <v>194</v>
      </c>
      <c r="L7" t="s">
        <v>195</v>
      </c>
      <c r="M7" t="s">
        <v>196</v>
      </c>
      <c r="N7" t="s">
        <v>197</v>
      </c>
      <c r="O7" t="s">
        <v>198</v>
      </c>
      <c r="P7" t="s">
        <v>199</v>
      </c>
      <c r="Q7" t="s">
        <v>200</v>
      </c>
      <c r="R7" t="s">
        <v>201</v>
      </c>
      <c r="S7" t="s">
        <v>202</v>
      </c>
      <c r="T7" t="s">
        <v>203</v>
      </c>
      <c r="U7" t="s">
        <v>204</v>
      </c>
      <c r="V7" t="s">
        <v>189</v>
      </c>
    </row>
    <row r="8" spans="2:22" x14ac:dyDescent="0.45">
      <c r="B8" t="s">
        <v>33</v>
      </c>
      <c r="C8" t="s">
        <v>41</v>
      </c>
      <c r="D8" t="s">
        <v>205</v>
      </c>
      <c r="E8" t="s">
        <v>206</v>
      </c>
      <c r="F8" t="s">
        <v>33</v>
      </c>
      <c r="G8" t="s">
        <v>207</v>
      </c>
      <c r="H8" t="s">
        <v>208</v>
      </c>
      <c r="I8" t="s">
        <v>209</v>
      </c>
      <c r="J8" t="s">
        <v>210</v>
      </c>
      <c r="K8" t="s">
        <v>211</v>
      </c>
      <c r="L8" t="s">
        <v>212</v>
      </c>
      <c r="M8" t="s">
        <v>213</v>
      </c>
      <c r="N8" t="s">
        <v>214</v>
      </c>
      <c r="O8" t="s">
        <v>215</v>
      </c>
      <c r="P8" t="s">
        <v>216</v>
      </c>
      <c r="Q8" t="s">
        <v>217</v>
      </c>
      <c r="R8" t="s">
        <v>218</v>
      </c>
      <c r="S8" t="s">
        <v>219</v>
      </c>
      <c r="T8" t="s">
        <v>220</v>
      </c>
      <c r="U8" t="s">
        <v>221</v>
      </c>
      <c r="V8" t="s">
        <v>206</v>
      </c>
    </row>
    <row r="9" spans="2:22" x14ac:dyDescent="0.45">
      <c r="B9" t="s">
        <v>12</v>
      </c>
      <c r="C9" t="s">
        <v>41</v>
      </c>
      <c r="D9" t="s">
        <v>222</v>
      </c>
      <c r="E9" t="s">
        <v>223</v>
      </c>
      <c r="F9" t="s">
        <v>12</v>
      </c>
      <c r="G9" t="s">
        <v>224</v>
      </c>
      <c r="H9" t="s">
        <v>225</v>
      </c>
      <c r="I9" t="s">
        <v>226</v>
      </c>
      <c r="J9" t="s">
        <v>227</v>
      </c>
      <c r="K9" t="s">
        <v>228</v>
      </c>
      <c r="L9" t="s">
        <v>229</v>
      </c>
      <c r="M9" t="s">
        <v>230</v>
      </c>
      <c r="N9" t="s">
        <v>231</v>
      </c>
      <c r="O9" t="s">
        <v>232</v>
      </c>
      <c r="P9" t="s">
        <v>233</v>
      </c>
      <c r="Q9" t="s">
        <v>234</v>
      </c>
      <c r="R9" t="s">
        <v>235</v>
      </c>
      <c r="S9" t="s">
        <v>236</v>
      </c>
      <c r="T9" t="s">
        <v>237</v>
      </c>
      <c r="U9" t="s">
        <v>238</v>
      </c>
      <c r="V9" t="s">
        <v>223</v>
      </c>
    </row>
    <row r="10" spans="2:22" x14ac:dyDescent="0.45">
      <c r="B10" t="s">
        <v>36</v>
      </c>
      <c r="C10" t="s">
        <v>43</v>
      </c>
      <c r="D10" t="s">
        <v>239</v>
      </c>
      <c r="E10" t="s">
        <v>240</v>
      </c>
      <c r="F10" t="s">
        <v>36</v>
      </c>
      <c r="G10" t="s">
        <v>241</v>
      </c>
      <c r="H10" t="s">
        <v>242</v>
      </c>
      <c r="I10" t="s">
        <v>243</v>
      </c>
      <c r="J10" t="s">
        <v>244</v>
      </c>
      <c r="K10" t="s">
        <v>245</v>
      </c>
      <c r="L10" t="s">
        <v>246</v>
      </c>
      <c r="M10" t="s">
        <v>247</v>
      </c>
      <c r="N10" t="s">
        <v>248</v>
      </c>
      <c r="O10" t="s">
        <v>249</v>
      </c>
      <c r="P10" t="s">
        <v>250</v>
      </c>
      <c r="Q10" t="s">
        <v>251</v>
      </c>
      <c r="R10" t="s">
        <v>252</v>
      </c>
      <c r="S10" t="s">
        <v>253</v>
      </c>
      <c r="T10" t="s">
        <v>254</v>
      </c>
      <c r="U10" t="s">
        <v>255</v>
      </c>
      <c r="V10" t="s">
        <v>240</v>
      </c>
    </row>
    <row r="11" spans="2:22" x14ac:dyDescent="0.45">
      <c r="B11" t="s">
        <v>10</v>
      </c>
      <c r="C11" t="s">
        <v>43</v>
      </c>
      <c r="D11" t="s">
        <v>256</v>
      </c>
      <c r="E11" t="s">
        <v>257</v>
      </c>
      <c r="F11" t="s">
        <v>10</v>
      </c>
      <c r="G11" t="s">
        <v>258</v>
      </c>
      <c r="H11" t="s">
        <v>259</v>
      </c>
      <c r="I11" t="s">
        <v>260</v>
      </c>
      <c r="J11" t="s">
        <v>261</v>
      </c>
      <c r="K11" t="s">
        <v>262</v>
      </c>
      <c r="L11" t="s">
        <v>263</v>
      </c>
      <c r="M11" t="s">
        <v>264</v>
      </c>
      <c r="N11" t="s">
        <v>265</v>
      </c>
      <c r="O11" t="s">
        <v>266</v>
      </c>
      <c r="P11" t="s">
        <v>267</v>
      </c>
      <c r="Q11" t="s">
        <v>268</v>
      </c>
      <c r="R11" t="s">
        <v>269</v>
      </c>
      <c r="S11" t="s">
        <v>270</v>
      </c>
      <c r="T11" t="s">
        <v>271</v>
      </c>
      <c r="U11" t="s">
        <v>272</v>
      </c>
      <c r="V11" t="s">
        <v>257</v>
      </c>
    </row>
    <row r="12" spans="2:22" x14ac:dyDescent="0.45">
      <c r="B12" t="s">
        <v>28</v>
      </c>
      <c r="C12" t="s">
        <v>43</v>
      </c>
      <c r="D12" t="s">
        <v>273</v>
      </c>
      <c r="E12" t="s">
        <v>274</v>
      </c>
      <c r="F12" t="s">
        <v>28</v>
      </c>
      <c r="G12" t="s">
        <v>275</v>
      </c>
      <c r="H12" t="s">
        <v>276</v>
      </c>
      <c r="I12" t="s">
        <v>277</v>
      </c>
      <c r="J12" t="s">
        <v>278</v>
      </c>
      <c r="K12" t="s">
        <v>279</v>
      </c>
      <c r="L12" t="s">
        <v>280</v>
      </c>
      <c r="M12" t="s">
        <v>281</v>
      </c>
      <c r="N12" t="s">
        <v>282</v>
      </c>
      <c r="O12" t="s">
        <v>283</v>
      </c>
      <c r="P12" t="s">
        <v>284</v>
      </c>
      <c r="Q12" t="s">
        <v>285</v>
      </c>
      <c r="R12" t="s">
        <v>286</v>
      </c>
      <c r="S12" t="s">
        <v>287</v>
      </c>
      <c r="T12" t="s">
        <v>288</v>
      </c>
      <c r="U12" t="s">
        <v>289</v>
      </c>
      <c r="V12" t="s">
        <v>274</v>
      </c>
    </row>
    <row r="13" spans="2:22" x14ac:dyDescent="0.45">
      <c r="B13" t="s">
        <v>6</v>
      </c>
      <c r="C13" t="s">
        <v>91</v>
      </c>
      <c r="D13" t="s">
        <v>290</v>
      </c>
      <c r="E13" t="s">
        <v>291</v>
      </c>
      <c r="F13" t="s">
        <v>6</v>
      </c>
      <c r="G13" t="s">
        <v>292</v>
      </c>
      <c r="H13" t="s">
        <v>293</v>
      </c>
      <c r="I13" t="s">
        <v>294</v>
      </c>
      <c r="J13" t="s">
        <v>295</v>
      </c>
      <c r="K13" t="s">
        <v>296</v>
      </c>
      <c r="L13" t="s">
        <v>297</v>
      </c>
      <c r="M13" t="s">
        <v>298</v>
      </c>
      <c r="N13" t="s">
        <v>299</v>
      </c>
      <c r="O13" t="s">
        <v>300</v>
      </c>
      <c r="P13" t="s">
        <v>301</v>
      </c>
      <c r="Q13" t="s">
        <v>302</v>
      </c>
      <c r="R13" t="s">
        <v>303</v>
      </c>
      <c r="S13" t="s">
        <v>304</v>
      </c>
      <c r="T13" t="s">
        <v>305</v>
      </c>
      <c r="U13" t="s">
        <v>306</v>
      </c>
      <c r="V13" t="s">
        <v>291</v>
      </c>
    </row>
    <row r="14" spans="2:22" x14ac:dyDescent="0.45">
      <c r="B14" t="s">
        <v>37</v>
      </c>
      <c r="C14" t="s">
        <v>41</v>
      </c>
      <c r="D14" t="s">
        <v>307</v>
      </c>
      <c r="E14" t="s">
        <v>308</v>
      </c>
      <c r="F14" t="s">
        <v>37</v>
      </c>
      <c r="G14" t="s">
        <v>309</v>
      </c>
      <c r="H14" t="s">
        <v>310</v>
      </c>
      <c r="I14" t="s">
        <v>311</v>
      </c>
      <c r="J14" t="s">
        <v>312</v>
      </c>
      <c r="K14" t="s">
        <v>313</v>
      </c>
      <c r="L14" t="s">
        <v>314</v>
      </c>
      <c r="M14" t="s">
        <v>315</v>
      </c>
      <c r="N14" t="s">
        <v>316</v>
      </c>
      <c r="O14" t="s">
        <v>317</v>
      </c>
      <c r="P14" t="s">
        <v>318</v>
      </c>
      <c r="Q14" t="s">
        <v>319</v>
      </c>
      <c r="R14" t="s">
        <v>320</v>
      </c>
      <c r="S14" t="s">
        <v>321</v>
      </c>
      <c r="T14" t="s">
        <v>322</v>
      </c>
      <c r="U14" t="s">
        <v>323</v>
      </c>
      <c r="V14" t="s">
        <v>308</v>
      </c>
    </row>
    <row r="15" spans="2:22" x14ac:dyDescent="0.45">
      <c r="B15" t="s">
        <v>24</v>
      </c>
      <c r="C15" t="s">
        <v>29</v>
      </c>
      <c r="D15" t="s">
        <v>324</v>
      </c>
      <c r="E15" t="s">
        <v>325</v>
      </c>
      <c r="F15" t="s">
        <v>24</v>
      </c>
      <c r="G15" t="s">
        <v>326</v>
      </c>
      <c r="H15" t="s">
        <v>327</v>
      </c>
      <c r="I15" t="s">
        <v>328</v>
      </c>
      <c r="J15" t="s">
        <v>329</v>
      </c>
      <c r="K15" t="s">
        <v>330</v>
      </c>
      <c r="L15" t="s">
        <v>331</v>
      </c>
      <c r="M15" t="s">
        <v>332</v>
      </c>
      <c r="N15" t="s">
        <v>333</v>
      </c>
      <c r="O15" t="s">
        <v>334</v>
      </c>
      <c r="P15" t="s">
        <v>335</v>
      </c>
      <c r="Q15" t="s">
        <v>336</v>
      </c>
      <c r="R15" t="s">
        <v>337</v>
      </c>
      <c r="S15" t="s">
        <v>338</v>
      </c>
      <c r="T15" t="s">
        <v>339</v>
      </c>
      <c r="U15" t="s">
        <v>340</v>
      </c>
      <c r="V15" t="s">
        <v>325</v>
      </c>
    </row>
    <row r="16" spans="2:22" x14ac:dyDescent="0.45">
      <c r="B16" t="s">
        <v>30</v>
      </c>
      <c r="C16" t="s">
        <v>41</v>
      </c>
      <c r="D16" t="s">
        <v>341</v>
      </c>
      <c r="E16" t="s">
        <v>342</v>
      </c>
      <c r="F16" t="s">
        <v>30</v>
      </c>
      <c r="G16" t="s">
        <v>343</v>
      </c>
      <c r="H16" t="s">
        <v>344</v>
      </c>
      <c r="I16" t="s">
        <v>345</v>
      </c>
      <c r="J16" t="s">
        <v>346</v>
      </c>
      <c r="K16" t="s">
        <v>347</v>
      </c>
      <c r="L16" t="s">
        <v>348</v>
      </c>
      <c r="M16" t="s">
        <v>349</v>
      </c>
      <c r="N16" t="s">
        <v>350</v>
      </c>
      <c r="O16" t="s">
        <v>351</v>
      </c>
      <c r="P16" t="s">
        <v>352</v>
      </c>
      <c r="Q16" t="s">
        <v>353</v>
      </c>
      <c r="R16" t="s">
        <v>354</v>
      </c>
      <c r="S16" t="s">
        <v>355</v>
      </c>
      <c r="T16" t="s">
        <v>356</v>
      </c>
      <c r="U16" t="s">
        <v>357</v>
      </c>
      <c r="V16" t="s">
        <v>342</v>
      </c>
    </row>
    <row r="17" spans="2:22" x14ac:dyDescent="0.45">
      <c r="B17" t="s">
        <v>7</v>
      </c>
      <c r="C17" t="s">
        <v>91</v>
      </c>
      <c r="D17" t="s">
        <v>358</v>
      </c>
      <c r="E17" t="s">
        <v>359</v>
      </c>
      <c r="F17" t="s">
        <v>7</v>
      </c>
      <c r="G17" t="s">
        <v>360</v>
      </c>
      <c r="H17" t="s">
        <v>361</v>
      </c>
      <c r="I17" t="s">
        <v>362</v>
      </c>
      <c r="J17" t="s">
        <v>363</v>
      </c>
      <c r="K17" t="s">
        <v>364</v>
      </c>
      <c r="L17" t="s">
        <v>365</v>
      </c>
      <c r="M17" t="s">
        <v>366</v>
      </c>
      <c r="N17" t="s">
        <v>367</v>
      </c>
      <c r="O17" t="s">
        <v>368</v>
      </c>
      <c r="P17" t="s">
        <v>369</v>
      </c>
      <c r="Q17" t="s">
        <v>370</v>
      </c>
      <c r="R17" t="s">
        <v>371</v>
      </c>
      <c r="S17" t="s">
        <v>372</v>
      </c>
      <c r="T17" t="s">
        <v>373</v>
      </c>
      <c r="U17" t="s">
        <v>374</v>
      </c>
      <c r="V17" t="s">
        <v>359</v>
      </c>
    </row>
    <row r="18" spans="2:22" x14ac:dyDescent="0.45">
      <c r="B18" t="s">
        <v>16</v>
      </c>
      <c r="C18" t="s">
        <v>41</v>
      </c>
      <c r="D18" t="s">
        <v>375</v>
      </c>
      <c r="E18" t="s">
        <v>376</v>
      </c>
      <c r="F18" t="s">
        <v>16</v>
      </c>
      <c r="G18" t="s">
        <v>377</v>
      </c>
      <c r="H18" t="s">
        <v>378</v>
      </c>
      <c r="I18" t="s">
        <v>379</v>
      </c>
      <c r="J18" t="s">
        <v>380</v>
      </c>
      <c r="K18" t="s">
        <v>381</v>
      </c>
      <c r="L18" t="s">
        <v>382</v>
      </c>
      <c r="M18" t="s">
        <v>383</v>
      </c>
      <c r="N18" t="s">
        <v>384</v>
      </c>
      <c r="O18" t="s">
        <v>385</v>
      </c>
      <c r="P18" t="s">
        <v>386</v>
      </c>
      <c r="Q18" t="s">
        <v>387</v>
      </c>
      <c r="R18" t="s">
        <v>388</v>
      </c>
      <c r="S18" t="s">
        <v>389</v>
      </c>
      <c r="T18" t="s">
        <v>390</v>
      </c>
      <c r="U18" t="s">
        <v>391</v>
      </c>
      <c r="V18" t="s">
        <v>376</v>
      </c>
    </row>
    <row r="19" spans="2:22" x14ac:dyDescent="0.45">
      <c r="B19" t="s">
        <v>8</v>
      </c>
      <c r="C19" t="s">
        <v>91</v>
      </c>
      <c r="D19" t="s">
        <v>392</v>
      </c>
      <c r="E19" t="s">
        <v>393</v>
      </c>
      <c r="F19" t="s">
        <v>8</v>
      </c>
      <c r="G19" t="s">
        <v>394</v>
      </c>
      <c r="H19" t="s">
        <v>395</v>
      </c>
      <c r="I19" t="s">
        <v>396</v>
      </c>
      <c r="J19" t="s">
        <v>397</v>
      </c>
      <c r="K19" t="s">
        <v>398</v>
      </c>
      <c r="L19" t="s">
        <v>399</v>
      </c>
      <c r="M19" t="s">
        <v>400</v>
      </c>
      <c r="N19" t="s">
        <v>401</v>
      </c>
      <c r="O19" t="s">
        <v>402</v>
      </c>
      <c r="P19" t="s">
        <v>403</v>
      </c>
      <c r="Q19" t="s">
        <v>404</v>
      </c>
      <c r="R19" t="s">
        <v>405</v>
      </c>
      <c r="S19" t="s">
        <v>406</v>
      </c>
      <c r="T19" t="s">
        <v>407</v>
      </c>
      <c r="U19" t="s">
        <v>408</v>
      </c>
      <c r="V19" t="s">
        <v>393</v>
      </c>
    </row>
    <row r="20" spans="2:22" x14ac:dyDescent="0.45">
      <c r="B20" t="s">
        <v>27</v>
      </c>
      <c r="C20" t="s">
        <v>41</v>
      </c>
      <c r="D20" t="s">
        <v>409</v>
      </c>
      <c r="E20" t="s">
        <v>410</v>
      </c>
      <c r="F20" t="s">
        <v>27</v>
      </c>
      <c r="G20" t="s">
        <v>411</v>
      </c>
      <c r="H20" t="s">
        <v>412</v>
      </c>
      <c r="I20" t="s">
        <v>413</v>
      </c>
      <c r="J20" t="s">
        <v>414</v>
      </c>
      <c r="K20" t="s">
        <v>415</v>
      </c>
      <c r="L20" t="s">
        <v>416</v>
      </c>
      <c r="M20" t="s">
        <v>417</v>
      </c>
      <c r="N20" t="s">
        <v>418</v>
      </c>
      <c r="O20" t="s">
        <v>419</v>
      </c>
      <c r="P20" t="s">
        <v>420</v>
      </c>
      <c r="Q20" t="s">
        <v>421</v>
      </c>
      <c r="R20" t="s">
        <v>422</v>
      </c>
      <c r="S20" t="s">
        <v>423</v>
      </c>
      <c r="T20" t="s">
        <v>424</v>
      </c>
      <c r="U20" t="s">
        <v>425</v>
      </c>
      <c r="V20" t="s">
        <v>410</v>
      </c>
    </row>
    <row r="21" spans="2:22" x14ac:dyDescent="0.45">
      <c r="B21" t="s">
        <v>18</v>
      </c>
      <c r="C21" t="s">
        <v>29</v>
      </c>
      <c r="D21" t="s">
        <v>426</v>
      </c>
      <c r="E21" t="s">
        <v>427</v>
      </c>
      <c r="F21" t="s">
        <v>18</v>
      </c>
      <c r="G21" t="s">
        <v>428</v>
      </c>
      <c r="H21" t="s">
        <v>429</v>
      </c>
      <c r="I21" t="s">
        <v>430</v>
      </c>
      <c r="J21" t="s">
        <v>431</v>
      </c>
      <c r="K21" t="s">
        <v>432</v>
      </c>
      <c r="L21" t="s">
        <v>433</v>
      </c>
      <c r="M21" t="s">
        <v>434</v>
      </c>
      <c r="N21" t="s">
        <v>435</v>
      </c>
      <c r="O21" t="s">
        <v>436</v>
      </c>
      <c r="P21" t="s">
        <v>437</v>
      </c>
      <c r="Q21" t="s">
        <v>438</v>
      </c>
      <c r="R21" t="s">
        <v>439</v>
      </c>
      <c r="S21" t="s">
        <v>440</v>
      </c>
      <c r="T21" t="s">
        <v>441</v>
      </c>
      <c r="U21" t="s">
        <v>442</v>
      </c>
      <c r="V21" t="s">
        <v>427</v>
      </c>
    </row>
    <row r="22" spans="2:22" x14ac:dyDescent="0.45">
      <c r="B22" t="s">
        <v>13</v>
      </c>
      <c r="C22" t="s">
        <v>91</v>
      </c>
      <c r="D22" t="s">
        <v>443</v>
      </c>
      <c r="E22" t="s">
        <v>444</v>
      </c>
      <c r="F22" t="s">
        <v>13</v>
      </c>
      <c r="G22" t="s">
        <v>445</v>
      </c>
      <c r="H22" t="s">
        <v>446</v>
      </c>
      <c r="I22" t="s">
        <v>447</v>
      </c>
      <c r="J22" t="s">
        <v>448</v>
      </c>
      <c r="K22" t="s">
        <v>449</v>
      </c>
      <c r="L22" t="s">
        <v>450</v>
      </c>
      <c r="M22" t="s">
        <v>451</v>
      </c>
      <c r="N22" t="s">
        <v>452</v>
      </c>
      <c r="O22" t="s">
        <v>453</v>
      </c>
      <c r="P22" t="s">
        <v>454</v>
      </c>
      <c r="Q22" t="s">
        <v>455</v>
      </c>
      <c r="R22" t="s">
        <v>456</v>
      </c>
      <c r="S22" t="s">
        <v>457</v>
      </c>
      <c r="T22" t="s">
        <v>458</v>
      </c>
      <c r="U22" t="s">
        <v>459</v>
      </c>
      <c r="V22" t="s">
        <v>444</v>
      </c>
    </row>
    <row r="23" spans="2:22" x14ac:dyDescent="0.45">
      <c r="B23" t="s">
        <v>32</v>
      </c>
      <c r="C23" t="s">
        <v>29</v>
      </c>
      <c r="D23" t="s">
        <v>460</v>
      </c>
      <c r="E23" t="s">
        <v>461</v>
      </c>
      <c r="F23" t="s">
        <v>32</v>
      </c>
      <c r="G23" t="s">
        <v>462</v>
      </c>
      <c r="H23" t="s">
        <v>463</v>
      </c>
      <c r="I23" t="s">
        <v>464</v>
      </c>
      <c r="J23" t="s">
        <v>465</v>
      </c>
      <c r="K23" t="s">
        <v>466</v>
      </c>
      <c r="L23" t="s">
        <v>467</v>
      </c>
      <c r="M23" t="s">
        <v>468</v>
      </c>
      <c r="N23" t="s">
        <v>469</v>
      </c>
      <c r="O23" t="s">
        <v>470</v>
      </c>
      <c r="P23" t="s">
        <v>471</v>
      </c>
      <c r="Q23" t="s">
        <v>472</v>
      </c>
      <c r="R23" t="s">
        <v>473</v>
      </c>
      <c r="S23" t="s">
        <v>474</v>
      </c>
      <c r="T23" t="s">
        <v>475</v>
      </c>
      <c r="U23" t="s">
        <v>476</v>
      </c>
      <c r="V23" t="s">
        <v>461</v>
      </c>
    </row>
    <row r="24" spans="2:22" x14ac:dyDescent="0.45">
      <c r="B24" t="s">
        <v>26</v>
      </c>
      <c r="C24" t="s">
        <v>91</v>
      </c>
      <c r="D24" t="s">
        <v>477</v>
      </c>
      <c r="E24" t="s">
        <v>478</v>
      </c>
      <c r="F24" t="s">
        <v>26</v>
      </c>
      <c r="G24" t="s">
        <v>479</v>
      </c>
      <c r="H24" t="s">
        <v>480</v>
      </c>
      <c r="I24" t="s">
        <v>481</v>
      </c>
      <c r="J24" t="s">
        <v>482</v>
      </c>
      <c r="K24" t="s">
        <v>483</v>
      </c>
      <c r="L24" t="s">
        <v>484</v>
      </c>
      <c r="M24" t="s">
        <v>485</v>
      </c>
      <c r="N24" t="s">
        <v>486</v>
      </c>
      <c r="O24" t="s">
        <v>487</v>
      </c>
      <c r="P24" t="s">
        <v>488</v>
      </c>
      <c r="Q24" t="s">
        <v>489</v>
      </c>
      <c r="R24" t="s">
        <v>490</v>
      </c>
      <c r="S24" t="s">
        <v>491</v>
      </c>
      <c r="T24" t="s">
        <v>492</v>
      </c>
      <c r="U24" t="s">
        <v>493</v>
      </c>
      <c r="V24" t="s">
        <v>478</v>
      </c>
    </row>
    <row r="25" spans="2:22" x14ac:dyDescent="0.45">
      <c r="B25" t="s">
        <v>19</v>
      </c>
      <c r="C25" t="s">
        <v>91</v>
      </c>
      <c r="D25" t="s">
        <v>494</v>
      </c>
      <c r="E25" t="s">
        <v>495</v>
      </c>
      <c r="F25" t="s">
        <v>19</v>
      </c>
      <c r="G25" t="s">
        <v>496</v>
      </c>
      <c r="H25" t="s">
        <v>497</v>
      </c>
      <c r="I25" t="s">
        <v>498</v>
      </c>
      <c r="J25" t="s">
        <v>499</v>
      </c>
      <c r="K25" t="s">
        <v>500</v>
      </c>
      <c r="L25" t="s">
        <v>501</v>
      </c>
      <c r="M25" t="s">
        <v>502</v>
      </c>
      <c r="N25" t="s">
        <v>503</v>
      </c>
      <c r="O25" t="s">
        <v>504</v>
      </c>
      <c r="P25" t="s">
        <v>505</v>
      </c>
      <c r="Q25" t="s">
        <v>506</v>
      </c>
      <c r="R25" t="s">
        <v>507</v>
      </c>
      <c r="S25" t="s">
        <v>508</v>
      </c>
      <c r="T25" t="s">
        <v>509</v>
      </c>
      <c r="U25" t="s">
        <v>510</v>
      </c>
      <c r="V25" t="s">
        <v>495</v>
      </c>
    </row>
    <row r="26" spans="2:22" x14ac:dyDescent="0.45">
      <c r="B26" t="s">
        <v>25</v>
      </c>
      <c r="C26" t="s">
        <v>29</v>
      </c>
      <c r="D26" t="s">
        <v>511</v>
      </c>
      <c r="E26" t="s">
        <v>512</v>
      </c>
      <c r="F26" t="s">
        <v>25</v>
      </c>
      <c r="G26" t="s">
        <v>513</v>
      </c>
      <c r="H26" t="s">
        <v>514</v>
      </c>
      <c r="I26" t="s">
        <v>515</v>
      </c>
      <c r="J26" t="s">
        <v>516</v>
      </c>
      <c r="K26" t="s">
        <v>517</v>
      </c>
      <c r="L26" t="s">
        <v>518</v>
      </c>
      <c r="M26" t="s">
        <v>519</v>
      </c>
      <c r="N26" t="s">
        <v>520</v>
      </c>
      <c r="O26" t="s">
        <v>521</v>
      </c>
      <c r="P26" t="s">
        <v>522</v>
      </c>
      <c r="Q26" t="s">
        <v>523</v>
      </c>
      <c r="R26" t="s">
        <v>524</v>
      </c>
      <c r="S26" t="s">
        <v>525</v>
      </c>
      <c r="T26" t="s">
        <v>526</v>
      </c>
      <c r="U26" t="s">
        <v>527</v>
      </c>
      <c r="V26" t="s">
        <v>512</v>
      </c>
    </row>
    <row r="27" spans="2:22" x14ac:dyDescent="0.45">
      <c r="B27" t="s">
        <v>22</v>
      </c>
      <c r="C27" t="s">
        <v>29</v>
      </c>
      <c r="D27" t="s">
        <v>528</v>
      </c>
      <c r="E27" t="s">
        <v>529</v>
      </c>
      <c r="F27" t="s">
        <v>22</v>
      </c>
      <c r="G27" t="s">
        <v>530</v>
      </c>
      <c r="H27" t="s">
        <v>531</v>
      </c>
      <c r="I27" t="s">
        <v>532</v>
      </c>
      <c r="J27" t="s">
        <v>533</v>
      </c>
      <c r="K27" t="s">
        <v>534</v>
      </c>
      <c r="L27" t="s">
        <v>535</v>
      </c>
      <c r="M27" t="s">
        <v>536</v>
      </c>
      <c r="N27" t="s">
        <v>537</v>
      </c>
      <c r="O27" t="s">
        <v>538</v>
      </c>
      <c r="P27" t="s">
        <v>539</v>
      </c>
      <c r="Q27" t="s">
        <v>540</v>
      </c>
      <c r="R27" t="s">
        <v>541</v>
      </c>
      <c r="S27" t="s">
        <v>542</v>
      </c>
      <c r="T27" t="s">
        <v>543</v>
      </c>
      <c r="U27" t="s">
        <v>544</v>
      </c>
      <c r="V27" t="s">
        <v>529</v>
      </c>
    </row>
    <row r="28" spans="2:22" x14ac:dyDescent="0.45">
      <c r="B28" t="s">
        <v>17</v>
      </c>
      <c r="C28" t="s">
        <v>29</v>
      </c>
      <c r="D28" t="s">
        <v>545</v>
      </c>
      <c r="E28" t="s">
        <v>546</v>
      </c>
      <c r="F28" t="s">
        <v>17</v>
      </c>
      <c r="G28" t="s">
        <v>547</v>
      </c>
      <c r="H28" t="s">
        <v>548</v>
      </c>
      <c r="I28" t="s">
        <v>549</v>
      </c>
      <c r="J28" t="s">
        <v>550</v>
      </c>
      <c r="K28" t="s">
        <v>551</v>
      </c>
      <c r="L28" t="s">
        <v>552</v>
      </c>
      <c r="M28" t="s">
        <v>553</v>
      </c>
      <c r="N28" t="s">
        <v>554</v>
      </c>
      <c r="O28" t="s">
        <v>555</v>
      </c>
      <c r="P28" t="s">
        <v>556</v>
      </c>
      <c r="Q28" t="s">
        <v>557</v>
      </c>
      <c r="R28" t="s">
        <v>558</v>
      </c>
      <c r="S28" t="s">
        <v>559</v>
      </c>
      <c r="T28" t="s">
        <v>560</v>
      </c>
      <c r="U28" t="s">
        <v>561</v>
      </c>
      <c r="V28" t="s">
        <v>546</v>
      </c>
    </row>
    <row r="29" spans="2:22" x14ac:dyDescent="0.45">
      <c r="B29" t="s">
        <v>15</v>
      </c>
      <c r="C29" t="s">
        <v>43</v>
      </c>
      <c r="D29" t="s">
        <v>562</v>
      </c>
      <c r="E29" t="s">
        <v>563</v>
      </c>
      <c r="F29" t="s">
        <v>15</v>
      </c>
      <c r="G29" t="s">
        <v>564</v>
      </c>
      <c r="H29" t="s">
        <v>565</v>
      </c>
      <c r="I29" t="s">
        <v>566</v>
      </c>
      <c r="J29" t="s">
        <v>567</v>
      </c>
      <c r="K29" t="s">
        <v>568</v>
      </c>
      <c r="L29" t="s">
        <v>569</v>
      </c>
      <c r="M29" t="s">
        <v>570</v>
      </c>
      <c r="N29" t="s">
        <v>571</v>
      </c>
      <c r="O29" t="s">
        <v>572</v>
      </c>
      <c r="P29" t="s">
        <v>573</v>
      </c>
      <c r="Q29" t="s">
        <v>574</v>
      </c>
      <c r="R29" t="s">
        <v>575</v>
      </c>
      <c r="S29" t="s">
        <v>576</v>
      </c>
      <c r="T29" t="s">
        <v>577</v>
      </c>
      <c r="U29" t="s">
        <v>578</v>
      </c>
      <c r="V29" t="s">
        <v>563</v>
      </c>
    </row>
    <row r="30" spans="2:22" x14ac:dyDescent="0.45">
      <c r="B30" t="s">
        <v>4</v>
      </c>
      <c r="C30" t="s">
        <v>91</v>
      </c>
      <c r="D30" t="s">
        <v>579</v>
      </c>
      <c r="E30" t="s">
        <v>580</v>
      </c>
      <c r="F30" t="s">
        <v>4</v>
      </c>
      <c r="G30" t="s">
        <v>581</v>
      </c>
      <c r="H30" t="s">
        <v>582</v>
      </c>
      <c r="I30" t="s">
        <v>583</v>
      </c>
      <c r="J30" t="s">
        <v>584</v>
      </c>
      <c r="K30" t="s">
        <v>585</v>
      </c>
      <c r="L30" t="s">
        <v>586</v>
      </c>
      <c r="M30" t="s">
        <v>587</v>
      </c>
      <c r="N30" t="s">
        <v>588</v>
      </c>
      <c r="O30" t="s">
        <v>589</v>
      </c>
      <c r="P30" t="s">
        <v>590</v>
      </c>
      <c r="Q30" t="s">
        <v>591</v>
      </c>
      <c r="R30" t="s">
        <v>592</v>
      </c>
      <c r="S30" t="s">
        <v>593</v>
      </c>
      <c r="T30" t="s">
        <v>594</v>
      </c>
      <c r="U30" t="s">
        <v>595</v>
      </c>
      <c r="V30" t="s">
        <v>580</v>
      </c>
    </row>
    <row r="31" spans="2:22" x14ac:dyDescent="0.45">
      <c r="B31" t="s">
        <v>9</v>
      </c>
      <c r="C31" t="s">
        <v>91</v>
      </c>
      <c r="D31" t="s">
        <v>596</v>
      </c>
      <c r="E31" t="s">
        <v>597</v>
      </c>
      <c r="F31" t="s">
        <v>9</v>
      </c>
      <c r="G31" t="s">
        <v>598</v>
      </c>
      <c r="H31" t="s">
        <v>599</v>
      </c>
      <c r="I31" t="s">
        <v>600</v>
      </c>
      <c r="J31" t="s">
        <v>601</v>
      </c>
      <c r="K31" t="s">
        <v>602</v>
      </c>
      <c r="L31" t="s">
        <v>603</v>
      </c>
      <c r="M31" t="s">
        <v>604</v>
      </c>
      <c r="N31" t="s">
        <v>605</v>
      </c>
      <c r="O31" t="s">
        <v>606</v>
      </c>
      <c r="P31" t="s">
        <v>607</v>
      </c>
      <c r="Q31" t="s">
        <v>608</v>
      </c>
      <c r="R31" t="s">
        <v>609</v>
      </c>
      <c r="S31" t="s">
        <v>610</v>
      </c>
      <c r="T31" t="s">
        <v>611</v>
      </c>
      <c r="U31" t="s">
        <v>612</v>
      </c>
      <c r="V31" t="s">
        <v>597</v>
      </c>
    </row>
    <row r="32" spans="2:22" x14ac:dyDescent="0.45">
      <c r="B32" t="s">
        <v>21</v>
      </c>
      <c r="C32" t="s">
        <v>41</v>
      </c>
      <c r="D32" t="s">
        <v>613</v>
      </c>
      <c r="E32" t="s">
        <v>614</v>
      </c>
      <c r="F32" t="s">
        <v>21</v>
      </c>
      <c r="G32" t="s">
        <v>615</v>
      </c>
      <c r="H32" t="s">
        <v>616</v>
      </c>
      <c r="I32" t="s">
        <v>617</v>
      </c>
      <c r="J32" t="s">
        <v>618</v>
      </c>
      <c r="K32" t="s">
        <v>619</v>
      </c>
      <c r="L32" t="s">
        <v>620</v>
      </c>
      <c r="M32" t="s">
        <v>621</v>
      </c>
      <c r="N32" t="s">
        <v>622</v>
      </c>
      <c r="O32" t="s">
        <v>623</v>
      </c>
      <c r="P32" t="s">
        <v>624</v>
      </c>
      <c r="Q32" t="s">
        <v>625</v>
      </c>
      <c r="R32" t="s">
        <v>626</v>
      </c>
      <c r="S32" t="s">
        <v>627</v>
      </c>
      <c r="T32" t="s">
        <v>628</v>
      </c>
      <c r="U32" t="s">
        <v>629</v>
      </c>
      <c r="V32" t="s">
        <v>614</v>
      </c>
    </row>
    <row r="33" spans="2:22" x14ac:dyDescent="0.45">
      <c r="B33" t="s">
        <v>34</v>
      </c>
      <c r="C33" t="s">
        <v>41</v>
      </c>
      <c r="D33" t="s">
        <v>630</v>
      </c>
      <c r="E33" t="s">
        <v>631</v>
      </c>
      <c r="F33" t="s">
        <v>34</v>
      </c>
      <c r="G33" t="s">
        <v>632</v>
      </c>
      <c r="H33" t="s">
        <v>633</v>
      </c>
      <c r="I33" t="s">
        <v>634</v>
      </c>
      <c r="J33" t="s">
        <v>635</v>
      </c>
      <c r="K33" t="s">
        <v>636</v>
      </c>
      <c r="L33" t="s">
        <v>637</v>
      </c>
      <c r="M33" t="s">
        <v>638</v>
      </c>
      <c r="N33" t="s">
        <v>639</v>
      </c>
      <c r="O33" t="s">
        <v>640</v>
      </c>
      <c r="P33" t="s">
        <v>641</v>
      </c>
      <c r="Q33" t="s">
        <v>642</v>
      </c>
      <c r="R33" t="s">
        <v>643</v>
      </c>
      <c r="S33" t="s">
        <v>644</v>
      </c>
      <c r="T33" t="s">
        <v>645</v>
      </c>
      <c r="U33" t="s">
        <v>646</v>
      </c>
      <c r="V33" t="s">
        <v>631</v>
      </c>
    </row>
    <row r="34" spans="2:22" x14ac:dyDescent="0.45">
      <c r="B34" t="s">
        <v>14</v>
      </c>
      <c r="C34" t="s">
        <v>43</v>
      </c>
      <c r="D34" t="s">
        <v>647</v>
      </c>
      <c r="E34" t="s">
        <v>648</v>
      </c>
      <c r="F34" t="s">
        <v>14</v>
      </c>
      <c r="G34" t="s">
        <v>649</v>
      </c>
      <c r="H34" t="s">
        <v>650</v>
      </c>
      <c r="I34" t="s">
        <v>651</v>
      </c>
      <c r="J34" t="s">
        <v>652</v>
      </c>
      <c r="K34" t="s">
        <v>653</v>
      </c>
      <c r="L34" t="s">
        <v>654</v>
      </c>
      <c r="M34" t="s">
        <v>655</v>
      </c>
      <c r="N34" t="s">
        <v>656</v>
      </c>
      <c r="O34" t="s">
        <v>657</v>
      </c>
      <c r="P34" t="s">
        <v>658</v>
      </c>
      <c r="Q34" t="s">
        <v>659</v>
      </c>
      <c r="R34" t="s">
        <v>660</v>
      </c>
      <c r="S34" t="s">
        <v>661</v>
      </c>
      <c r="T34" t="s">
        <v>662</v>
      </c>
      <c r="U34" t="s">
        <v>663</v>
      </c>
      <c r="V34" t="s">
        <v>648</v>
      </c>
    </row>
    <row r="35" spans="2:22" x14ac:dyDescent="0.45">
      <c r="B35" t="s">
        <v>35</v>
      </c>
      <c r="C35" t="s">
        <v>43</v>
      </c>
      <c r="D35" t="s">
        <v>664</v>
      </c>
      <c r="E35" t="s">
        <v>665</v>
      </c>
      <c r="F35" t="s">
        <v>35</v>
      </c>
      <c r="G35" t="s">
        <v>666</v>
      </c>
      <c r="H35" t="s">
        <v>667</v>
      </c>
      <c r="I35" t="s">
        <v>668</v>
      </c>
      <c r="J35" t="s">
        <v>669</v>
      </c>
      <c r="K35" t="s">
        <v>670</v>
      </c>
      <c r="L35" t="s">
        <v>671</v>
      </c>
      <c r="M35" t="s">
        <v>672</v>
      </c>
      <c r="N35" t="s">
        <v>673</v>
      </c>
      <c r="O35" t="s">
        <v>674</v>
      </c>
      <c r="P35" t="s">
        <v>675</v>
      </c>
      <c r="Q35" t="s">
        <v>676</v>
      </c>
      <c r="R35" t="s">
        <v>677</v>
      </c>
      <c r="S35" t="s">
        <v>678</v>
      </c>
      <c r="T35" t="s">
        <v>679</v>
      </c>
      <c r="U35" t="s">
        <v>680</v>
      </c>
      <c r="V35" t="s">
        <v>665</v>
      </c>
    </row>
    <row r="36" spans="2:22" x14ac:dyDescent="0.45">
      <c r="B36" t="s">
        <v>29</v>
      </c>
      <c r="C36" t="s">
        <v>29</v>
      </c>
      <c r="D36" t="s">
        <v>681</v>
      </c>
      <c r="E36" t="s">
        <v>682</v>
      </c>
      <c r="F36" t="s">
        <v>29</v>
      </c>
      <c r="G36" t="s">
        <v>683</v>
      </c>
      <c r="H36" t="s">
        <v>684</v>
      </c>
      <c r="I36" t="s">
        <v>685</v>
      </c>
      <c r="J36" t="s">
        <v>686</v>
      </c>
      <c r="K36" t="s">
        <v>687</v>
      </c>
      <c r="L36" t="s">
        <v>688</v>
      </c>
      <c r="M36" t="s">
        <v>689</v>
      </c>
      <c r="N36" t="s">
        <v>690</v>
      </c>
      <c r="O36" t="s">
        <v>691</v>
      </c>
      <c r="P36" t="s">
        <v>692</v>
      </c>
      <c r="Q36" t="s">
        <v>693</v>
      </c>
      <c r="R36" t="s">
        <v>694</v>
      </c>
      <c r="S36" t="s">
        <v>695</v>
      </c>
      <c r="T36" t="s">
        <v>696</v>
      </c>
      <c r="U36" t="s">
        <v>697</v>
      </c>
      <c r="V36" t="s">
        <v>682</v>
      </c>
    </row>
    <row r="37" spans="2:22" x14ac:dyDescent="0.45">
      <c r="B37" t="s">
        <v>5</v>
      </c>
      <c r="C37" t="s">
        <v>43</v>
      </c>
      <c r="D37" t="s">
        <v>698</v>
      </c>
      <c r="E37" t="s">
        <v>699</v>
      </c>
      <c r="F37" t="s">
        <v>5</v>
      </c>
      <c r="G37" t="s">
        <v>700</v>
      </c>
      <c r="H37" t="s">
        <v>701</v>
      </c>
      <c r="I37" t="s">
        <v>702</v>
      </c>
      <c r="J37" t="s">
        <v>703</v>
      </c>
      <c r="K37" t="s">
        <v>704</v>
      </c>
      <c r="L37" t="s">
        <v>705</v>
      </c>
      <c r="M37" t="s">
        <v>706</v>
      </c>
      <c r="N37" t="s">
        <v>707</v>
      </c>
      <c r="O37" t="s">
        <v>708</v>
      </c>
      <c r="P37" t="s">
        <v>709</v>
      </c>
      <c r="Q37" t="s">
        <v>710</v>
      </c>
      <c r="R37" t="s">
        <v>711</v>
      </c>
      <c r="S37" t="s">
        <v>712</v>
      </c>
      <c r="T37" t="s">
        <v>713</v>
      </c>
      <c r="U37" t="s">
        <v>714</v>
      </c>
      <c r="V37" t="s">
        <v>699</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181DB7ED-023E-43AE-984E-E96D50A11A2F}">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4</vt:i4>
      </vt:variant>
    </vt:vector>
  </HeadingPairs>
  <TitlesOfParts>
    <vt:vector size="17" baseType="lpstr">
      <vt:lpstr>Instructions</vt:lpstr>
      <vt:lpstr>Team&gt;&gt;&gt;</vt:lpstr>
      <vt:lpstr>Team Grid</vt:lpstr>
      <vt:lpstr>Team Summary</vt:lpstr>
      <vt:lpstr>Individual &gt;&gt;&gt;</vt:lpstr>
      <vt:lpstr>Individual</vt:lpstr>
      <vt:lpstr>Power of Partnerships</vt:lpstr>
      <vt:lpstr>Data&gt;&gt;&gt;</vt:lpstr>
      <vt:lpstr>Refresh Data</vt:lpstr>
      <vt:lpstr>Raw Data</vt:lpstr>
      <vt:lpstr>Settings &gt;&gt;&gt;</vt:lpstr>
      <vt:lpstr>Settings</vt:lpstr>
      <vt:lpstr>Theme Detail</vt:lpstr>
      <vt:lpstr>Individual!Print_Area</vt:lpstr>
      <vt:lpstr>'Power of Partnerships'!Print_Area</vt:lpstr>
      <vt:lpstr>'Team Grid'!Print_Area</vt:lpstr>
      <vt:lpstr>'Team Summary'!Print_Area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 Dudley</dc:creator>
  <cp:lastModifiedBy>Dan Dudley</cp:lastModifiedBy>
  <cp:lastPrinted>2025-03-30T22:08:30Z</cp:lastPrinted>
  <dcterms:created xsi:type="dcterms:W3CDTF">2025-02-28T22:43:59Z</dcterms:created>
  <dcterms:modified xsi:type="dcterms:W3CDTF">2025-04-01T23:25:30Z</dcterms:modified>
</cp:coreProperties>
</file>